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/>
  <mc:AlternateContent xmlns:mc="http://schemas.openxmlformats.org/markup-compatibility/2006">
    <mc:Choice Requires="x15">
      <x15ac:absPath xmlns:x15ac="http://schemas.microsoft.com/office/spreadsheetml/2010/11/ac" url="/Users/verobs/Desktop/VO 2024/49. Klaštor Katka a Fanova/1. Súťažné podklady/2. Výzva a súťažné podklady/Prilohy sutaznych podkladov/"/>
    </mc:Choice>
  </mc:AlternateContent>
  <xr:revisionPtr revIDLastSave="0" documentId="13_ncr:1_{BFE6C6BB-04F9-6A41-819A-1AA868D1EAAA}" xr6:coauthVersionLast="47" xr6:coauthVersionMax="47" xr10:uidLastSave="{00000000-0000-0000-0000-000000000000}"/>
  <bookViews>
    <workbookView xWindow="4440" yWindow="740" windowWidth="24960" windowHeight="17140" activeTab="1" xr2:uid="{00000000-000D-0000-FFFF-FFFF00000000}"/>
  </bookViews>
  <sheets>
    <sheet name="Rekapitulácia stavby" sheetId="1" r:id="rId1"/>
    <sheet name="SO 02 - Lesná cesta, 2.úsek" sheetId="2" r:id="rId2"/>
  </sheets>
  <definedNames>
    <definedName name="_xlnm._FilterDatabase" localSheetId="1" hidden="1">'SO 02 - Lesná cesta, 2.úsek'!$C$121:$K$159</definedName>
    <definedName name="_xlnm.Print_Titles" localSheetId="0">'Rekapitulácia stavby'!$92:$92</definedName>
    <definedName name="_xlnm.Print_Titles" localSheetId="1">'SO 02 - Lesná cesta, 2.úsek'!$121:$121</definedName>
    <definedName name="_xlnm.Print_Area" localSheetId="0">'Rekapitulácia stavby'!$D$4:$AO$76,'Rekapitulácia stavby'!$C$82:$AQ$96</definedName>
    <definedName name="_xlnm.Print_Area" localSheetId="1">'SO 02 - Lesná cesta, 2.úsek'!$C$82:$J$103,'SO 02 - Lesná cesta, 2.úsek'!$C$109:$J$159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J118" i="2"/>
  <c r="F118" i="2"/>
  <c r="F116" i="2"/>
  <c r="E114" i="2"/>
  <c r="J91" i="2"/>
  <c r="F91" i="2"/>
  <c r="F89" i="2"/>
  <c r="E87" i="2"/>
  <c r="J24" i="2"/>
  <c r="E24" i="2"/>
  <c r="J119" i="2" s="1"/>
  <c r="J23" i="2"/>
  <c r="J18" i="2"/>
  <c r="E18" i="2"/>
  <c r="F119" i="2"/>
  <c r="J17" i="2"/>
  <c r="J12" i="2"/>
  <c r="E7" i="2"/>
  <c r="E112" i="2" s="1"/>
  <c r="L90" i="1"/>
  <c r="AM90" i="1"/>
  <c r="AM89" i="1"/>
  <c r="L89" i="1"/>
  <c r="AM87" i="1"/>
  <c r="L87" i="1"/>
  <c r="L85" i="1"/>
  <c r="L84" i="1"/>
  <c r="J128" i="2"/>
  <c r="AS94" i="1"/>
  <c r="BK159" i="2"/>
  <c r="J159" i="2"/>
  <c r="BK158" i="2"/>
  <c r="J158" i="2"/>
  <c r="BK157" i="2"/>
  <c r="J157" i="2"/>
  <c r="BK155" i="2"/>
  <c r="J155" i="2"/>
  <c r="BK152" i="2"/>
  <c r="BK148" i="2"/>
  <c r="BK146" i="2"/>
  <c r="BK143" i="2"/>
  <c r="BK139" i="2"/>
  <c r="J137" i="2"/>
  <c r="BK134" i="2"/>
  <c r="BK132" i="2"/>
  <c r="BK126" i="2"/>
  <c r="F33" i="2"/>
  <c r="J154" i="2"/>
  <c r="J152" i="2"/>
  <c r="BK149" i="2"/>
  <c r="J147" i="2"/>
  <c r="J144" i="2"/>
  <c r="BK140" i="2"/>
  <c r="BK138" i="2"/>
  <c r="J136" i="2"/>
  <c r="J132" i="2"/>
  <c r="BK129" i="2"/>
  <c r="J127" i="2"/>
  <c r="J125" i="2"/>
  <c r="J33" i="2"/>
  <c r="BK154" i="2"/>
  <c r="BK150" i="2"/>
  <c r="J149" i="2"/>
  <c r="J146" i="2"/>
  <c r="J143" i="2"/>
  <c r="J140" i="2"/>
  <c r="J138" i="2"/>
  <c r="BK135" i="2"/>
  <c r="BK133" i="2"/>
  <c r="BK131" i="2"/>
  <c r="J130" i="2"/>
  <c r="BK127" i="2"/>
  <c r="F37" i="2"/>
  <c r="F35" i="2"/>
  <c r="BK153" i="2"/>
  <c r="J150" i="2"/>
  <c r="BK147" i="2"/>
  <c r="BK142" i="2"/>
  <c r="J139" i="2"/>
  <c r="BK136" i="2"/>
  <c r="J134" i="2"/>
  <c r="J131" i="2"/>
  <c r="J129" i="2"/>
  <c r="J126" i="2"/>
  <c r="F36" i="2"/>
  <c r="J153" i="2"/>
  <c r="J148" i="2"/>
  <c r="BK144" i="2"/>
  <c r="J142" i="2"/>
  <c r="BK137" i="2"/>
  <c r="J135" i="2"/>
  <c r="J133" i="2"/>
  <c r="BK130" i="2"/>
  <c r="BK128" i="2"/>
  <c r="BK125" i="2"/>
  <c r="BK141" i="2" l="1"/>
  <c r="J141" i="2"/>
  <c r="J99" i="2"/>
  <c r="P141" i="2"/>
  <c r="P151" i="2"/>
  <c r="R151" i="2"/>
  <c r="P124" i="2"/>
  <c r="P123" i="2"/>
  <c r="P122" i="2" s="1"/>
  <c r="AU95" i="1" s="1"/>
  <c r="AU94" i="1" s="1"/>
  <c r="T124" i="2"/>
  <c r="R141" i="2"/>
  <c r="R145" i="2"/>
  <c r="T151" i="2"/>
  <c r="P156" i="2"/>
  <c r="BK145" i="2"/>
  <c r="J145" i="2" s="1"/>
  <c r="J100" i="2" s="1"/>
  <c r="BK151" i="2"/>
  <c r="J151" i="2"/>
  <c r="J101" i="2"/>
  <c r="R156" i="2"/>
  <c r="BK124" i="2"/>
  <c r="J124" i="2"/>
  <c r="J98" i="2" s="1"/>
  <c r="R124" i="2"/>
  <c r="T141" i="2"/>
  <c r="P145" i="2"/>
  <c r="T145" i="2"/>
  <c r="BK156" i="2"/>
  <c r="J156" i="2"/>
  <c r="J102" i="2"/>
  <c r="T156" i="2"/>
  <c r="AZ95" i="1"/>
  <c r="E85" i="2"/>
  <c r="F92" i="2"/>
  <c r="J92" i="2"/>
  <c r="BF125" i="2"/>
  <c r="BF126" i="2"/>
  <c r="BF127" i="2"/>
  <c r="BF128" i="2"/>
  <c r="BF129" i="2"/>
  <c r="BF130" i="2"/>
  <c r="BF131" i="2"/>
  <c r="BF132" i="2"/>
  <c r="BF133" i="2"/>
  <c r="BF134" i="2"/>
  <c r="BF135" i="2"/>
  <c r="BF136" i="2"/>
  <c r="BF137" i="2"/>
  <c r="BF138" i="2"/>
  <c r="BF139" i="2"/>
  <c r="BF140" i="2"/>
  <c r="BF142" i="2"/>
  <c r="BF143" i="2"/>
  <c r="BF144" i="2"/>
  <c r="BF146" i="2"/>
  <c r="BF147" i="2"/>
  <c r="BF148" i="2"/>
  <c r="BF149" i="2"/>
  <c r="BF150" i="2"/>
  <c r="BF152" i="2"/>
  <c r="BF153" i="2"/>
  <c r="BF154" i="2"/>
  <c r="BF155" i="2"/>
  <c r="BF157" i="2"/>
  <c r="BF158" i="2"/>
  <c r="BF159" i="2"/>
  <c r="BB95" i="1"/>
  <c r="BB94" i="1" s="1"/>
  <c r="W31" i="1" s="1"/>
  <c r="BC95" i="1"/>
  <c r="BC94" i="1" s="1"/>
  <c r="W32" i="1" s="1"/>
  <c r="AV95" i="1"/>
  <c r="BD95" i="1"/>
  <c r="AZ94" i="1"/>
  <c r="W29" i="1"/>
  <c r="BD94" i="1"/>
  <c r="W33" i="1"/>
  <c r="R123" i="2" l="1"/>
  <c r="R122" i="2"/>
  <c r="T123" i="2"/>
  <c r="T122" i="2" s="1"/>
  <c r="BK123" i="2"/>
  <c r="J123" i="2"/>
  <c r="J97" i="2"/>
  <c r="AY94" i="1"/>
  <c r="F34" i="2"/>
  <c r="BA95" i="1"/>
  <c r="BA94" i="1"/>
  <c r="W30" i="1"/>
  <c r="AV94" i="1"/>
  <c r="AK29" i="1"/>
  <c r="J34" i="2"/>
  <c r="AW95" i="1"/>
  <c r="AT95" i="1"/>
  <c r="AX94" i="1"/>
  <c r="BK122" i="2" l="1"/>
  <c r="J122" i="2"/>
  <c r="J96" i="2"/>
  <c r="AW94" i="1"/>
  <c r="AK30" i="1" s="1"/>
  <c r="J30" i="2" l="1"/>
  <c r="AG95" i="1"/>
  <c r="AG94" i="1"/>
  <c r="AK26" i="1"/>
  <c r="AT94" i="1"/>
  <c r="AN94" i="1"/>
  <c r="J39" i="2" l="1"/>
  <c r="AN95" i="1"/>
  <c r="AK35" i="1"/>
</calcChain>
</file>

<file path=xl/sharedStrings.xml><?xml version="1.0" encoding="utf-8"?>
<sst xmlns="http://schemas.openxmlformats.org/spreadsheetml/2006/main" count="726" uniqueCount="252">
  <si>
    <t>Export Komplet</t>
  </si>
  <si>
    <t/>
  </si>
  <si>
    <t>2.0</t>
  </si>
  <si>
    <t>False</t>
  </si>
  <si>
    <t>{5fd92355-2e5f-4e18-ab68-aac5eff8424a}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</si>
  <si>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</si>
  <si>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</si>
  <si>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</si>
  <si>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</si>
  <si>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</si>
  <si>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</si>
  <si>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</si>
  <si>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</si>
  <si>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CP2023_017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</si>
  <si>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</si>
  <si>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</si>
  <si>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lesných ciest - Slamkov laz</t>
  </si>
  <si>
    <t>JKSO:</t>
  </si>
  <si>
    <t>KS:</t>
  </si>
  <si>
    <t>Miesto:</t>
  </si>
  <si>
    <t>Kláštor pod Znievom</t>
  </si>
  <si>
    <t>Dátum:</t>
  </si>
  <si>
    <t>Objednávateľ:</t>
  </si>
  <si>
    <t>IČO:</t>
  </si>
  <si>
    <t>17066646</t>
  </si>
  <si>
    <t>Mestský urbársky spol.,poz.spol.Kláštor podZnievom</t>
  </si>
  <si>
    <t>IČ DPH:</t>
  </si>
  <si>
    <t>SK 2023060149</t>
  </si>
  <si>
    <t>Zhotoviteľ:</t>
  </si>
  <si>
    <t>Vyplň údaj</t>
  </si>
  <si>
    <t>Projektant:</t>
  </si>
  <si>
    <t>51036223</t>
  </si>
  <si>
    <t>BroCom s.r.o.</t>
  </si>
  <si>
    <t>SK 2120566349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</si>
  <si>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</si>
  <si>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</si>
  <si>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</si>
  <si>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</si>
  <si>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</si>
  <si>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</si>
  <si>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</si>
  <si>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</si>
  <si>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</si>
  <si>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</si>
  <si>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</si>
  <si>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</si>
  <si>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</si>
  <si>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</si>
  <si>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</si>
  <si>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</si>
  <si>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</si>
  <si>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</si>
  <si>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</si>
  <si>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</si>
  <si>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</si>
  <si>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</si>
  <si>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</si>
  <si>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</si>
  <si>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</si>
  <si>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</si>
  <si>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</si>
  <si>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</si>
  <si>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</si>
  <si>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</si>
  <si>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</si>
  <si>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</si>
  <si>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</si>
  <si>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</si>
  <si>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</si>
  <si>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</si>
  <si>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</si>
  <si>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</si>
  <si>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</si>
  <si>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</si>
  <si>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</si>
  <si>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</si>
  <si>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</si>
  <si>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</si>
  <si>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</si>
  <si>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</si>
  <si>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</si>
  <si>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</si>
  <si>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</si>
  <si>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</si>
  <si>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Lesná cesta, 2.úsek</t>
  </si>
  <si>
    <t>STA</t>
  </si>
  <si>
    <t>1</t>
  </si>
  <si>
    <t>{adcd0a6b-98b6-4352-a618-2ee425a5ead4}</t>
  </si>
  <si>
    <t>KRYCÍ LIST ROZPOČTU</t>
  </si>
  <si>
    <t>Objekt:</t>
  </si>
  <si>
    <t>SO 02 - Lesná cesta, 2.úsek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</si>
  <si>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</si>
  <si>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</si>
  <si>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</si>
  <si>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</si>
  <si>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</si>
  <si>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</si>
  <si>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</si>
  <si>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</si>
  <si>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</si>
  <si>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</si>
  <si>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</si>
  <si>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</si>
  <si>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</si>
  <si>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</si>
  <si>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</si>
  <si>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</si>
  <si>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</si>
  <si>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</si>
  <si>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</si>
  <si>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</si>
  <si>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</si>
  <si>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</si>
  <si>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</si>
  <si>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</si>
  <si>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</si>
  <si>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</si>
  <si>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</si>
  <si>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</si>
  <si>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122202202.S</t>
  </si>
  <si>
    <t>Odkopávka a prekopávka nezapažená pre cesty, v hornine 3 nad 100 do 1000 m3</t>
  </si>
  <si>
    <t>m3</t>
  </si>
  <si>
    <t>4</t>
  </si>
  <si>
    <t>2</t>
  </si>
  <si>
    <t>-867598743</t>
  </si>
  <si>
    <t>122202209.S</t>
  </si>
  <si>
    <t>Odkopávky a prekopávky nezapažené pre cesty. Príplatok za lepivosť horniny 3</t>
  </si>
  <si>
    <t>-1122057754</t>
  </si>
  <si>
    <t>3</t>
  </si>
  <si>
    <t>132201201.S</t>
  </si>
  <si>
    <t>Výkop ryhy šírky 600-2000mm horn.3 do 100m3</t>
  </si>
  <si>
    <t>-928534</t>
  </si>
  <si>
    <t>162301111.S</t>
  </si>
  <si>
    <t>Vodorovné premiestnenie výkopku po nespevnenej ceste z horniny tr.1-4, do 100 m3 na vzdialenosť nad 50 do 500 m 2x</t>
  </si>
  <si>
    <t>39607066</t>
  </si>
  <si>
    <t>5</t>
  </si>
  <si>
    <t>162501142.S</t>
  </si>
  <si>
    <t>Vodorovné premiestnenie výkopku po spevnenej ceste z horniny tr.1-4, nad 1000 do 10000 m3 na vzdialenosť do 3000 m 2x medziskládka</t>
  </si>
  <si>
    <t>-95958596</t>
  </si>
  <si>
    <t>6</t>
  </si>
  <si>
    <t>162501162.S</t>
  </si>
  <si>
    <t>Vodorovné premiestnenie sypaniny po nespevnenej lesnej ceste z horniny tr.1-4, nad 1000 do 10000 m3 na vzdialenosť do 3000 m, príplatok za stúpanie v teréne do 12%</t>
  </si>
  <si>
    <t>-1659820193</t>
  </si>
  <si>
    <t>7</t>
  </si>
  <si>
    <t>167101102.1</t>
  </si>
  <si>
    <t>Nakladanie štrkodrviny nad 100 do 1000 m3 2x</t>
  </si>
  <si>
    <t>1519249527</t>
  </si>
  <si>
    <t>8</t>
  </si>
  <si>
    <t>167101102.S</t>
  </si>
  <si>
    <t>Nakladanie sypaniny z hornín tr.1-4 nad 100 do 1000 m3 2x</t>
  </si>
  <si>
    <t>-404967686</t>
  </si>
  <si>
    <t>9</t>
  </si>
  <si>
    <t>171151101.S</t>
  </si>
  <si>
    <t>Hutnenie bokov násypov z hornín súdržných a sypkých</t>
  </si>
  <si>
    <t>m2</t>
  </si>
  <si>
    <t>217962057</t>
  </si>
  <si>
    <t>10</t>
  </si>
  <si>
    <t>175101102.S</t>
  </si>
  <si>
    <t>Obsyp potrubia sypaninou z vhodných hornín 1 až 4 s prehodením sypaniny</t>
  </si>
  <si>
    <t>-1364918758</t>
  </si>
  <si>
    <t>11</t>
  </si>
  <si>
    <t>M</t>
  </si>
  <si>
    <t>583310000600.S</t>
  </si>
  <si>
    <t>Kamenivo ťažené drobné frakcia 0-4 mm</t>
  </si>
  <si>
    <t>t</t>
  </si>
  <si>
    <t>1531961830</t>
  </si>
  <si>
    <t>12</t>
  </si>
  <si>
    <t>181101102.S</t>
  </si>
  <si>
    <t>Úprava pláne v zárezoch v hornine 1-4 so zhutnením, po odstránení vrstvy 0,2 m</t>
  </si>
  <si>
    <t>961413523</t>
  </si>
  <si>
    <t>13</t>
  </si>
  <si>
    <t>181201102R</t>
  </si>
  <si>
    <t>Úprava pláne v násypoch v hornine 1-4 so zhutnením, vrátane dovozu kameniva a vyrovnania lokálnych výtlkov</t>
  </si>
  <si>
    <t>928978110</t>
  </si>
  <si>
    <t>14</t>
  </si>
  <si>
    <t>182101101.S</t>
  </si>
  <si>
    <t>Svahovanie trvalých svahov v zárezoch v hornine triedy 1-4</t>
  </si>
  <si>
    <t>1597134898</t>
  </si>
  <si>
    <t>15</t>
  </si>
  <si>
    <t>182201101.S</t>
  </si>
  <si>
    <t>Svahovanie trvalých svahov v násype</t>
  </si>
  <si>
    <t>437963986</t>
  </si>
  <si>
    <t>16</t>
  </si>
  <si>
    <t>183104131.S</t>
  </si>
  <si>
    <t>Hĺbenie ryhy v hornine 1-4 bez výmeny pôdy v rovine alebo na svahu do 1:2-1:1, šírky nad 800 do 1300 mm, hĺbky do 700mm</t>
  </si>
  <si>
    <t>m</t>
  </si>
  <si>
    <t>-1209727511</t>
  </si>
  <si>
    <t>Vodorovné konštrukcie</t>
  </si>
  <si>
    <t>17</t>
  </si>
  <si>
    <t>451572111.S</t>
  </si>
  <si>
    <t>Lôžko pod potrubie, stoky a drobné objekty, v otvorenom výkope z kameniva drobného ťaženého 0-4 mm</t>
  </si>
  <si>
    <t>-243431267</t>
  </si>
  <si>
    <t>18</t>
  </si>
  <si>
    <t>451971112.r</t>
  </si>
  <si>
    <t>Položenie podkladovej vrstvy z geotextílie s prekrytím pásov 150 mm a bez uchytenia</t>
  </si>
  <si>
    <t>-401450608</t>
  </si>
  <si>
    <t>19</t>
  </si>
  <si>
    <t>693110004500.S</t>
  </si>
  <si>
    <t>Geotextília polypropylénová netkaná 300 g/m2</t>
  </si>
  <si>
    <t>-1441454020</t>
  </si>
  <si>
    <t>Komunikácie</t>
  </si>
  <si>
    <t>561091125.S</t>
  </si>
  <si>
    <t>Zhotovenie podkladu zo zeminy stabilizovanej hydraulickými spojivami systémom (Road Mix) hr. do 500 mm plochy do 5000 m2</t>
  </si>
  <si>
    <t>-1645303637</t>
  </si>
  <si>
    <t>21</t>
  </si>
  <si>
    <t>585310000900.S</t>
  </si>
  <si>
    <t>Vápno (nehasené, bielé, jemne mleté, voľne ložené) - spojivo vhodné na stabilizáciu zemín</t>
  </si>
  <si>
    <t>-1221978439</t>
  </si>
  <si>
    <t>22</t>
  </si>
  <si>
    <t>564851111.1</t>
  </si>
  <si>
    <t>Podklad zo štrkodrviny s rozprestretím a zhutnením, po zhutnení hr. 150 mm- 1. vrstva z 0-63</t>
  </si>
  <si>
    <t>-941973821</t>
  </si>
  <si>
    <t>23</t>
  </si>
  <si>
    <t>564851111.2</t>
  </si>
  <si>
    <t>Podklad zo štrkodrviny s rozprestretím a zhutnením, po zhutnení hr. 150 mm- 2.vrstva z 0-32</t>
  </si>
  <si>
    <t>-1924232055</t>
  </si>
  <si>
    <t>24</t>
  </si>
  <si>
    <t>569251111.S</t>
  </si>
  <si>
    <t>Spevnenie krajníc alebo komun. pre peších s rozpr. a zhutnením, štrkopieskom alebo kamen. ťaženým hr. 150 mm</t>
  </si>
  <si>
    <t>-661007897</t>
  </si>
  <si>
    <t>Ostatné konštrukcie a práce-búranie</t>
  </si>
  <si>
    <t>25</t>
  </si>
  <si>
    <t>919441211.S</t>
  </si>
  <si>
    <t>Čelo priepustu z muriva z lomového kameňa z rúr DN 300 až DN 500</t>
  </si>
  <si>
    <t>ks</t>
  </si>
  <si>
    <t>209689600</t>
  </si>
  <si>
    <t>26</t>
  </si>
  <si>
    <t>919541113.S</t>
  </si>
  <si>
    <t>Zhotovenie priepustu alebo zjazdu z rúr plastových HDPE ryhovaných hrdlových alebo spojkových DN 500</t>
  </si>
  <si>
    <t>1086859740</t>
  </si>
  <si>
    <t>27</t>
  </si>
  <si>
    <t>286140013900</t>
  </si>
  <si>
    <t>-364745369</t>
  </si>
  <si>
    <t>28</t>
  </si>
  <si>
    <t>938909722.S</t>
  </si>
  <si>
    <t>Čistenie existujúcich priepustov ručne priemeru nad 0,5 do 1,0 m, hrúbka nánosu do 50%, -0,11422 t</t>
  </si>
  <si>
    <t>-196009374</t>
  </si>
  <si>
    <t>99</t>
  </si>
  <si>
    <t>Presun hmôt HSV</t>
  </si>
  <si>
    <t>29</t>
  </si>
  <si>
    <t>998222011.S</t>
  </si>
  <si>
    <t>Presun hmôt pre pozemné komunikácie s krytom z kameniva (8222, 8225) akejkoľvek dĺžky objektu</t>
  </si>
  <si>
    <t>159528221</t>
  </si>
  <si>
    <t>30</t>
  </si>
  <si>
    <t>998222094.S</t>
  </si>
  <si>
    <t>Príplatok za zväčšený presun (8222,8225) pre pozemné komunikácie s krytom z kameniva nad vymedzenú najväčšiu dopravnú vzdialenosť do 5000 m</t>
  </si>
  <si>
    <t>-150617622</t>
  </si>
  <si>
    <t>31</t>
  </si>
  <si>
    <t>998222095.S</t>
  </si>
  <si>
    <t>Príplatok (8222,8225) pre pozemné komunikácie s krytom z kameniva za každých ďalších 5000 m nad 5000 m</t>
  </si>
  <si>
    <t>-1004161953</t>
  </si>
  <si>
    <t xml:space="preserve">Rúra, DN 500, dĺ. 6 m PP korugovaný kanalizačný systém SN8,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</si>
</sst>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AN8" sqref="AN8"/>
    </sheetView>
  </sheetViews>
  <sheetFormatPr baseColWidth="10" defaultRowHeight="16"/>
  <cols>
    <col min="1" max="1" width="8.25" customWidth="1"/>
    <col min="2" max="2" width="1.75" customWidth="1"/>
    <col min="3" max="3" width="4.25" customWidth="1"/>
    <col min="4" max="33" width="2.75" customWidth="1"/>
    <col min="34" max="34" width="3.25" customWidth="1"/>
    <col min="35" max="35" width="31.7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5.75" hidden="1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.25" hidden="1" customWidth="1"/>
    <col min="54" max="54" width="25" hidden="1" customWidth="1"/>
    <col min="55" max="55" width="21.75" hidden="1" customWidth="1"/>
    <col min="56" max="56" width="19.25" hidden="1" customWidth="1"/>
    <col min="57" max="57" width="66.5" customWidth="1"/>
    <col min="71" max="91" width="9.25" hidden="1"/>
  </cols>
  <sheetData>
    <row r="1" spans="1:74" ht="11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7" customHeight="1">
      <c r="AR2" s="203" t="s">
        <v>5</v>
      </c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S2" s="13" t="s">
        <v>6</v>
      </c>
      <c r="BT2" s="13" t="s">
        <v>7</v>
      </c>
    </row>
    <row r="3" spans="1:74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65" t="s">
        <v>13</v>
      </c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R5" s="16"/>
      <c r="BE5" s="162" t="s">
        <v>14</v>
      </c>
      <c r="BS5" s="13" t="s">
        <v>6</v>
      </c>
    </row>
    <row r="6" spans="1:74" ht="37" customHeight="1">
      <c r="B6" s="16"/>
      <c r="D6" s="22" t="s">
        <v>15</v>
      </c>
      <c r="K6" s="167" t="s">
        <v>16</v>
      </c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R6" s="16"/>
      <c r="BE6" s="163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163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4"/>
      <c r="AR8" s="16"/>
      <c r="BE8" s="163"/>
      <c r="BS8" s="13" t="s">
        <v>6</v>
      </c>
    </row>
    <row r="9" spans="1:74" ht="14.5" customHeight="1">
      <c r="B9" s="16"/>
      <c r="AR9" s="16"/>
      <c r="BE9" s="163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24</v>
      </c>
      <c r="AR10" s="16"/>
      <c r="BE10" s="163"/>
      <c r="BS10" s="13" t="s">
        <v>6</v>
      </c>
    </row>
    <row r="11" spans="1:74" ht="18.5" customHeight="1">
      <c r="B11" s="16"/>
      <c r="E11" s="21" t="s">
        <v>25</v>
      </c>
      <c r="AK11" s="23" t="s">
        <v>26</v>
      </c>
      <c r="AN11" s="21" t="s">
        <v>27</v>
      </c>
      <c r="AR11" s="16"/>
      <c r="BE11" s="163"/>
      <c r="BS11" s="13" t="s">
        <v>6</v>
      </c>
    </row>
    <row r="12" spans="1:74" ht="7" customHeight="1">
      <c r="B12" s="16"/>
      <c r="AR12" s="16"/>
      <c r="BE12" s="163"/>
      <c r="BS12" s="13" t="s">
        <v>6</v>
      </c>
    </row>
    <row r="13" spans="1:74" ht="12" customHeight="1">
      <c r="B13" s="16"/>
      <c r="D13" s="23" t="s">
        <v>28</v>
      </c>
      <c r="AK13" s="23" t="s">
        <v>23</v>
      </c>
      <c r="AN13" s="25" t="s">
        <v>29</v>
      </c>
      <c r="AR13" s="16"/>
      <c r="BE13" s="163"/>
      <c r="BS13" s="13" t="s">
        <v>6</v>
      </c>
    </row>
    <row r="14" spans="1:74" ht="13">
      <c r="B14" s="16"/>
      <c r="E14" s="168" t="s">
        <v>29</v>
      </c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23" t="s">
        <v>26</v>
      </c>
      <c r="AN14" s="25" t="s">
        <v>29</v>
      </c>
      <c r="AR14" s="16"/>
      <c r="BE14" s="163"/>
      <c r="BS14" s="13" t="s">
        <v>6</v>
      </c>
    </row>
    <row r="15" spans="1:74" ht="7" customHeight="1">
      <c r="B15" s="16"/>
      <c r="AR15" s="16"/>
      <c r="BE15" s="163"/>
      <c r="BS15" s="13" t="s">
        <v>3</v>
      </c>
    </row>
    <row r="16" spans="1:74" ht="12" customHeight="1">
      <c r="B16" s="16"/>
      <c r="D16" s="23" t="s">
        <v>30</v>
      </c>
      <c r="AK16" s="23" t="s">
        <v>23</v>
      </c>
      <c r="AN16" s="21" t="s">
        <v>31</v>
      </c>
      <c r="AR16" s="16"/>
      <c r="BE16" s="163"/>
      <c r="BS16" s="13" t="s">
        <v>3</v>
      </c>
    </row>
    <row r="17" spans="2:71" ht="18.5" customHeight="1">
      <c r="B17" s="16"/>
      <c r="E17" s="21" t="s">
        <v>32</v>
      </c>
      <c r="AK17" s="23" t="s">
        <v>26</v>
      </c>
      <c r="AN17" s="21" t="s">
        <v>33</v>
      </c>
      <c r="AR17" s="16"/>
      <c r="BE17" s="163"/>
      <c r="BS17" s="13" t="s">
        <v>34</v>
      </c>
    </row>
    <row r="18" spans="2:71" ht="7" customHeight="1">
      <c r="B18" s="16"/>
      <c r="AR18" s="16"/>
      <c r="BE18" s="163"/>
      <c r="BS18" s="13" t="s">
        <v>6</v>
      </c>
    </row>
    <row r="19" spans="2:71" ht="12" customHeight="1">
      <c r="B19" s="16"/>
      <c r="D19" s="23" t="s">
        <v>35</v>
      </c>
      <c r="AK19" s="23" t="s">
        <v>23</v>
      </c>
      <c r="AN19" s="21" t="s">
        <v>1</v>
      </c>
      <c r="AR19" s="16"/>
      <c r="BE19" s="163"/>
      <c r="BS19" s="13" t="s">
        <v>6</v>
      </c>
    </row>
    <row r="20" spans="2:71" ht="18.5" customHeight="1">
      <c r="B20" s="16"/>
      <c r="E20" s="21" t="s">
        <v>36</v>
      </c>
      <c r="AK20" s="23" t="s">
        <v>26</v>
      </c>
      <c r="AN20" s="21" t="s">
        <v>1</v>
      </c>
      <c r="AR20" s="16"/>
      <c r="BE20" s="163"/>
      <c r="BS20" s="13" t="s">
        <v>34</v>
      </c>
    </row>
    <row r="21" spans="2:71" ht="7" customHeight="1">
      <c r="B21" s="16"/>
      <c r="AR21" s="16"/>
      <c r="BE21" s="163"/>
    </row>
    <row r="22" spans="2:71" ht="12" customHeight="1">
      <c r="B22" s="16"/>
      <c r="D22" s="23" t="s">
        <v>37</v>
      </c>
      <c r="AR22" s="16"/>
      <c r="BE22" s="163"/>
    </row>
    <row r="23" spans="2:71" ht="16.5" customHeight="1">
      <c r="B23" s="16"/>
      <c r="E23" s="170" t="s">
        <v>1</v>
      </c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  <c r="AM23" s="170"/>
      <c r="AN23" s="170"/>
      <c r="AR23" s="16"/>
      <c r="BE23" s="163"/>
    </row>
    <row r="24" spans="2:71" ht="7" customHeight="1">
      <c r="B24" s="16"/>
      <c r="AR24" s="16"/>
      <c r="BE24" s="163"/>
    </row>
    <row r="25" spans="2:71" ht="7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63"/>
    </row>
    <row r="26" spans="2:71" s="1" customFormat="1" ht="26" customHeight="1">
      <c r="B26" s="28"/>
      <c r="D26" s="29" t="s">
        <v>38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1">
        <f>ROUND(AG94,2)</f>
        <v>0</v>
      </c>
      <c r="AL26" s="172"/>
      <c r="AM26" s="172"/>
      <c r="AN26" s="172"/>
      <c r="AO26" s="172"/>
      <c r="AR26" s="28"/>
      <c r="BE26" s="163"/>
    </row>
    <row r="27" spans="2:71" s="1" customFormat="1" ht="7" customHeight="1">
      <c r="B27" s="28"/>
      <c r="AR27" s="28"/>
      <c r="BE27" s="163"/>
    </row>
    <row r="28" spans="2:71" s="1" customFormat="1" ht="13">
      <c r="B28" s="28"/>
      <c r="L28" s="173" t="s">
        <v>39</v>
      </c>
      <c r="M28" s="173"/>
      <c r="N28" s="173"/>
      <c r="O28" s="173"/>
      <c r="P28" s="173"/>
      <c r="W28" s="173" t="s">
        <v>40</v>
      </c>
      <c r="X28" s="173"/>
      <c r="Y28" s="173"/>
      <c r="Z28" s="173"/>
      <c r="AA28" s="173"/>
      <c r="AB28" s="173"/>
      <c r="AC28" s="173"/>
      <c r="AD28" s="173"/>
      <c r="AE28" s="173"/>
      <c r="AK28" s="173" t="s">
        <v>41</v>
      </c>
      <c r="AL28" s="173"/>
      <c r="AM28" s="173"/>
      <c r="AN28" s="173"/>
      <c r="AO28" s="173"/>
      <c r="AR28" s="28"/>
      <c r="BE28" s="163"/>
    </row>
    <row r="29" spans="2:71" s="2" customFormat="1" ht="14.5" customHeight="1">
      <c r="B29" s="32"/>
      <c r="D29" s="23" t="s">
        <v>42</v>
      </c>
      <c r="F29" s="33" t="s">
        <v>43</v>
      </c>
      <c r="L29" s="176">
        <v>0.2</v>
      </c>
      <c r="M29" s="175"/>
      <c r="N29" s="175"/>
      <c r="O29" s="175"/>
      <c r="P29" s="175"/>
      <c r="Q29" s="34"/>
      <c r="R29" s="34"/>
      <c r="S29" s="34"/>
      <c r="T29" s="34"/>
      <c r="U29" s="34"/>
      <c r="V29" s="34"/>
      <c r="W29" s="174">
        <f>ROUND(AZ94, 2)</f>
        <v>0</v>
      </c>
      <c r="X29" s="175"/>
      <c r="Y29" s="175"/>
      <c r="Z29" s="175"/>
      <c r="AA29" s="175"/>
      <c r="AB29" s="175"/>
      <c r="AC29" s="175"/>
      <c r="AD29" s="175"/>
      <c r="AE29" s="175"/>
      <c r="AF29" s="34"/>
      <c r="AG29" s="34"/>
      <c r="AH29" s="34"/>
      <c r="AI29" s="34"/>
      <c r="AJ29" s="34"/>
      <c r="AK29" s="174">
        <f>ROUND(AV94, 2)</f>
        <v>0</v>
      </c>
      <c r="AL29" s="175"/>
      <c r="AM29" s="175"/>
      <c r="AN29" s="175"/>
      <c r="AO29" s="175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64"/>
    </row>
    <row r="30" spans="2:71" s="2" customFormat="1" ht="14.5" customHeight="1">
      <c r="B30" s="32"/>
      <c r="F30" s="33" t="s">
        <v>44</v>
      </c>
      <c r="L30" s="176">
        <v>0.2</v>
      </c>
      <c r="M30" s="175"/>
      <c r="N30" s="175"/>
      <c r="O30" s="175"/>
      <c r="P30" s="175"/>
      <c r="Q30" s="34"/>
      <c r="R30" s="34"/>
      <c r="S30" s="34"/>
      <c r="T30" s="34"/>
      <c r="U30" s="34"/>
      <c r="V30" s="34"/>
      <c r="W30" s="174">
        <f>ROUND(BA94, 2)</f>
        <v>0</v>
      </c>
      <c r="X30" s="175"/>
      <c r="Y30" s="175"/>
      <c r="Z30" s="175"/>
      <c r="AA30" s="175"/>
      <c r="AB30" s="175"/>
      <c r="AC30" s="175"/>
      <c r="AD30" s="175"/>
      <c r="AE30" s="175"/>
      <c r="AF30" s="34"/>
      <c r="AG30" s="34"/>
      <c r="AH30" s="34"/>
      <c r="AI30" s="34"/>
      <c r="AJ30" s="34"/>
      <c r="AK30" s="174">
        <f>ROUND(AW94, 2)</f>
        <v>0</v>
      </c>
      <c r="AL30" s="175"/>
      <c r="AM30" s="175"/>
      <c r="AN30" s="175"/>
      <c r="AO30" s="175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64"/>
    </row>
    <row r="31" spans="2:71" s="2" customFormat="1" ht="14.5" hidden="1" customHeight="1">
      <c r="B31" s="32"/>
      <c r="F31" s="23" t="s">
        <v>45</v>
      </c>
      <c r="L31" s="179">
        <v>0.2</v>
      </c>
      <c r="M31" s="178"/>
      <c r="N31" s="178"/>
      <c r="O31" s="178"/>
      <c r="P31" s="178"/>
      <c r="W31" s="177">
        <f>ROUND(BB94, 2)</f>
        <v>0</v>
      </c>
      <c r="X31" s="178"/>
      <c r="Y31" s="178"/>
      <c r="Z31" s="178"/>
      <c r="AA31" s="178"/>
      <c r="AB31" s="178"/>
      <c r="AC31" s="178"/>
      <c r="AD31" s="178"/>
      <c r="AE31" s="178"/>
      <c r="AK31" s="177">
        <v>0</v>
      </c>
      <c r="AL31" s="178"/>
      <c r="AM31" s="178"/>
      <c r="AN31" s="178"/>
      <c r="AO31" s="178"/>
      <c r="AR31" s="32"/>
      <c r="BE31" s="164"/>
    </row>
    <row r="32" spans="2:71" s="2" customFormat="1" ht="14.5" hidden="1" customHeight="1">
      <c r="B32" s="32"/>
      <c r="F32" s="23" t="s">
        <v>46</v>
      </c>
      <c r="L32" s="179">
        <v>0.2</v>
      </c>
      <c r="M32" s="178"/>
      <c r="N32" s="178"/>
      <c r="O32" s="178"/>
      <c r="P32" s="178"/>
      <c r="W32" s="177">
        <f>ROUND(BC94, 2)</f>
        <v>0</v>
      </c>
      <c r="X32" s="178"/>
      <c r="Y32" s="178"/>
      <c r="Z32" s="178"/>
      <c r="AA32" s="178"/>
      <c r="AB32" s="178"/>
      <c r="AC32" s="178"/>
      <c r="AD32" s="178"/>
      <c r="AE32" s="178"/>
      <c r="AK32" s="177">
        <v>0</v>
      </c>
      <c r="AL32" s="178"/>
      <c r="AM32" s="178"/>
      <c r="AN32" s="178"/>
      <c r="AO32" s="178"/>
      <c r="AR32" s="32"/>
      <c r="BE32" s="164"/>
    </row>
    <row r="33" spans="2:57" s="2" customFormat="1" ht="14.5" hidden="1" customHeight="1">
      <c r="B33" s="32"/>
      <c r="F33" s="33" t="s">
        <v>47</v>
      </c>
      <c r="L33" s="176">
        <v>0</v>
      </c>
      <c r="M33" s="175"/>
      <c r="N33" s="175"/>
      <c r="O33" s="175"/>
      <c r="P33" s="175"/>
      <c r="Q33" s="34"/>
      <c r="R33" s="34"/>
      <c r="S33" s="34"/>
      <c r="T33" s="34"/>
      <c r="U33" s="34"/>
      <c r="V33" s="34"/>
      <c r="W33" s="174">
        <f>ROUND(BD94, 2)</f>
        <v>0</v>
      </c>
      <c r="X33" s="175"/>
      <c r="Y33" s="175"/>
      <c r="Z33" s="175"/>
      <c r="AA33" s="175"/>
      <c r="AB33" s="175"/>
      <c r="AC33" s="175"/>
      <c r="AD33" s="175"/>
      <c r="AE33" s="175"/>
      <c r="AF33" s="34"/>
      <c r="AG33" s="34"/>
      <c r="AH33" s="34"/>
      <c r="AI33" s="34"/>
      <c r="AJ33" s="34"/>
      <c r="AK33" s="174">
        <v>0</v>
      </c>
      <c r="AL33" s="175"/>
      <c r="AM33" s="175"/>
      <c r="AN33" s="175"/>
      <c r="AO33" s="175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64"/>
    </row>
    <row r="34" spans="2:57" s="1" customFormat="1" ht="7" customHeight="1">
      <c r="B34" s="28"/>
      <c r="AR34" s="28"/>
      <c r="BE34" s="163"/>
    </row>
    <row r="35" spans="2:57" s="1" customFormat="1" ht="26" customHeight="1">
      <c r="B35" s="28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180" t="s">
        <v>50</v>
      </c>
      <c r="Y35" s="181"/>
      <c r="Z35" s="181"/>
      <c r="AA35" s="181"/>
      <c r="AB35" s="181"/>
      <c r="AC35" s="38"/>
      <c r="AD35" s="38"/>
      <c r="AE35" s="38"/>
      <c r="AF35" s="38"/>
      <c r="AG35" s="38"/>
      <c r="AH35" s="38"/>
      <c r="AI35" s="38"/>
      <c r="AJ35" s="38"/>
      <c r="AK35" s="182">
        <f>SUM(AK26:AK33)</f>
        <v>0</v>
      </c>
      <c r="AL35" s="181"/>
      <c r="AM35" s="181"/>
      <c r="AN35" s="181"/>
      <c r="AO35" s="183"/>
      <c r="AP35" s="36"/>
      <c r="AQ35" s="36"/>
      <c r="AR35" s="28"/>
    </row>
    <row r="36" spans="2:57" s="1" customFormat="1" ht="7" customHeight="1">
      <c r="B36" s="28"/>
      <c r="AR36" s="28"/>
    </row>
    <row r="37" spans="2:57" s="1" customFormat="1" ht="14.5" customHeight="1">
      <c r="B37" s="28"/>
      <c r="AR37" s="28"/>
    </row>
    <row r="38" spans="2:57" ht="14.5" customHeight="1">
      <c r="B38" s="16"/>
      <c r="AR38" s="16"/>
    </row>
    <row r="39" spans="2:57" ht="14.5" customHeight="1">
      <c r="B39" s="16"/>
      <c r="AR39" s="16"/>
    </row>
    <row r="40" spans="2:57" ht="14.5" customHeight="1">
      <c r="B40" s="16"/>
      <c r="AR40" s="16"/>
    </row>
    <row r="41" spans="2:57" ht="14.5" customHeight="1">
      <c r="B41" s="16"/>
      <c r="AR41" s="16"/>
    </row>
    <row r="42" spans="2:57" ht="14.5" customHeight="1">
      <c r="B42" s="16"/>
      <c r="AR42" s="16"/>
    </row>
    <row r="43" spans="2:57" ht="14.5" customHeight="1">
      <c r="B43" s="16"/>
      <c r="AR43" s="16"/>
    </row>
    <row r="44" spans="2:57" ht="14.5" customHeight="1">
      <c r="B44" s="16"/>
      <c r="AR44" s="16"/>
    </row>
    <row r="45" spans="2:57" ht="14.5" customHeight="1">
      <c r="B45" s="16"/>
      <c r="AR45" s="16"/>
    </row>
    <row r="46" spans="2:57" ht="14.5" customHeight="1">
      <c r="B46" s="16"/>
      <c r="AR46" s="16"/>
    </row>
    <row r="47" spans="2:57" ht="14.5" customHeight="1">
      <c r="B47" s="16"/>
      <c r="AR47" s="16"/>
    </row>
    <row r="48" spans="2:57" ht="14.5" customHeight="1">
      <c r="B48" s="16"/>
      <c r="AR48" s="16"/>
    </row>
    <row r="49" spans="2:44" s="1" customFormat="1" ht="14.5" customHeight="1">
      <c r="B49" s="28"/>
      <c r="D49" s="40" t="s">
        <v>51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52</v>
      </c>
      <c r="AI49" s="41"/>
      <c r="AJ49" s="41"/>
      <c r="AK49" s="41"/>
      <c r="AL49" s="41"/>
      <c r="AM49" s="41"/>
      <c r="AN49" s="41"/>
      <c r="AO49" s="41"/>
      <c r="AR49" s="28"/>
    </row>
    <row r="50" spans="2:44" ht="11">
      <c r="B50" s="16"/>
      <c r="AR50" s="16"/>
    </row>
    <row r="51" spans="2:44" ht="11">
      <c r="B51" s="16"/>
      <c r="AR51" s="16"/>
    </row>
    <row r="52" spans="2:44" ht="11">
      <c r="B52" s="16"/>
      <c r="AR52" s="16"/>
    </row>
    <row r="53" spans="2:44" ht="11">
      <c r="B53" s="16"/>
      <c r="AR53" s="16"/>
    </row>
    <row r="54" spans="2:44" ht="11">
      <c r="B54" s="16"/>
      <c r="AR54" s="16"/>
    </row>
    <row r="55" spans="2:44" ht="11">
      <c r="B55" s="16"/>
      <c r="AR55" s="16"/>
    </row>
    <row r="56" spans="2:44" ht="11">
      <c r="B56" s="16"/>
      <c r="AR56" s="16"/>
    </row>
    <row r="57" spans="2:44" ht="11">
      <c r="B57" s="16"/>
      <c r="AR57" s="16"/>
    </row>
    <row r="58" spans="2:44" ht="11">
      <c r="B58" s="16"/>
      <c r="AR58" s="16"/>
    </row>
    <row r="59" spans="2:44" ht="11">
      <c r="B59" s="16"/>
      <c r="AR59" s="16"/>
    </row>
    <row r="60" spans="2:44" s="1" customFormat="1" ht="13">
      <c r="B60" s="28"/>
      <c r="D60" s="42" t="s">
        <v>53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54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53</v>
      </c>
      <c r="AI60" s="30"/>
      <c r="AJ60" s="30"/>
      <c r="AK60" s="30"/>
      <c r="AL60" s="30"/>
      <c r="AM60" s="42" t="s">
        <v>54</v>
      </c>
      <c r="AN60" s="30"/>
      <c r="AO60" s="30"/>
      <c r="AR60" s="28"/>
    </row>
    <row r="61" spans="2:44" ht="11">
      <c r="B61" s="16"/>
      <c r="AR61" s="16"/>
    </row>
    <row r="62" spans="2:44" ht="11">
      <c r="B62" s="16"/>
      <c r="AR62" s="16"/>
    </row>
    <row r="63" spans="2:44" ht="11">
      <c r="B63" s="16"/>
      <c r="AR63" s="16"/>
    </row>
    <row r="64" spans="2:44" s="1" customFormat="1" ht="13">
      <c r="B64" s="28"/>
      <c r="D64" s="40" t="s">
        <v>55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56</v>
      </c>
      <c r="AI64" s="41"/>
      <c r="AJ64" s="41"/>
      <c r="AK64" s="41"/>
      <c r="AL64" s="41"/>
      <c r="AM64" s="41"/>
      <c r="AN64" s="41"/>
      <c r="AO64" s="41"/>
      <c r="AR64" s="28"/>
    </row>
    <row r="65" spans="2:44" ht="11">
      <c r="B65" s="16"/>
      <c r="AR65" s="16"/>
    </row>
    <row r="66" spans="2:44" ht="11">
      <c r="B66" s="16"/>
      <c r="AR66" s="16"/>
    </row>
    <row r="67" spans="2:44" ht="11">
      <c r="B67" s="16"/>
      <c r="AR67" s="16"/>
    </row>
    <row r="68" spans="2:44" ht="11">
      <c r="B68" s="16"/>
      <c r="AR68" s="16"/>
    </row>
    <row r="69" spans="2:44" ht="11">
      <c r="B69" s="16"/>
      <c r="AR69" s="16"/>
    </row>
    <row r="70" spans="2:44" ht="11">
      <c r="B70" s="16"/>
      <c r="AR70" s="16"/>
    </row>
    <row r="71" spans="2:44" ht="11">
      <c r="B71" s="16"/>
      <c r="AR71" s="16"/>
    </row>
    <row r="72" spans="2:44" ht="11">
      <c r="B72" s="16"/>
      <c r="AR72" s="16"/>
    </row>
    <row r="73" spans="2:44" ht="11">
      <c r="B73" s="16"/>
      <c r="AR73" s="16"/>
    </row>
    <row r="74" spans="2:44" ht="11">
      <c r="B74" s="16"/>
      <c r="AR74" s="16"/>
    </row>
    <row r="75" spans="2:44" s="1" customFormat="1" ht="13">
      <c r="B75" s="28"/>
      <c r="D75" s="42" t="s">
        <v>53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54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53</v>
      </c>
      <c r="AI75" s="30"/>
      <c r="AJ75" s="30"/>
      <c r="AK75" s="30"/>
      <c r="AL75" s="30"/>
      <c r="AM75" s="42" t="s">
        <v>54</v>
      </c>
      <c r="AN75" s="30"/>
      <c r="AO75" s="30"/>
      <c r="AR75" s="28"/>
    </row>
    <row r="76" spans="2:44" s="1" customFormat="1" ht="11">
      <c r="B76" s="28"/>
      <c r="AR76" s="28"/>
    </row>
    <row r="77" spans="2:44" s="1" customFormat="1" ht="7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5" customHeight="1">
      <c r="B82" s="28"/>
      <c r="C82" s="17" t="s">
        <v>57</v>
      </c>
      <c r="AR82" s="28"/>
    </row>
    <row r="83" spans="1:91" s="1" customFormat="1" ht="7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CP2023_017</v>
      </c>
      <c r="AR84" s="47"/>
    </row>
    <row r="85" spans="1:91" s="4" customFormat="1" ht="37" customHeight="1">
      <c r="B85" s="48"/>
      <c r="C85" s="49" t="s">
        <v>15</v>
      </c>
      <c r="L85" s="184" t="str">
        <f>K6</f>
        <v>Rekonštrukcia lesných ciest - Slamkov laz</v>
      </c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K85" s="185"/>
      <c r="AL85" s="185"/>
      <c r="AM85" s="185"/>
      <c r="AN85" s="185"/>
      <c r="AO85" s="185"/>
      <c r="AR85" s="48"/>
    </row>
    <row r="86" spans="1:91" s="1" customFormat="1" ht="7" customHeight="1">
      <c r="B86" s="28"/>
      <c r="AR86" s="28"/>
    </row>
    <row r="87" spans="1:91" s="1" customFormat="1" ht="12" customHeight="1">
      <c r="B87" s="28"/>
      <c r="C87" s="23" t="s">
        <v>19</v>
      </c>
      <c r="L87" s="50" t="str">
        <f>IF(K8="","",K8)</f>
        <v>Kláštor pod Znievom</v>
      </c>
      <c r="AI87" s="23" t="s">
        <v>21</v>
      </c>
      <c r="AM87" s="186" t="str">
        <f>IF(AN8= "","",AN8)</f>
        <v/>
      </c>
      <c r="AN87" s="186"/>
      <c r="AR87" s="28"/>
    </row>
    <row r="88" spans="1:91" s="1" customFormat="1" ht="7" customHeight="1">
      <c r="B88" s="28"/>
      <c r="AR88" s="28"/>
    </row>
    <row r="89" spans="1:91" s="1" customFormat="1" ht="15.25" customHeight="1">
      <c r="B89" s="28"/>
      <c r="C89" s="23" t="s">
        <v>22</v>
      </c>
      <c r="L89" s="3" t="str">
        <f>IF(E11= "","",E11)</f>
        <v>Mestský urbársky spol.,poz.spol.Kláštor podZnievom</v>
      </c>
      <c r="AI89" s="23" t="s">
        <v>30</v>
      </c>
      <c r="AM89" s="187" t="str">
        <f>IF(E17="","",E17)</f>
        <v>BroCom s.r.o.</v>
      </c>
      <c r="AN89" s="188"/>
      <c r="AO89" s="188"/>
      <c r="AP89" s="188"/>
      <c r="AR89" s="28"/>
      <c r="AS89" s="189" t="s">
        <v>58</v>
      </c>
      <c r="AT89" s="190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5" customHeight="1">
      <c r="B90" s="28"/>
      <c r="C90" s="23" t="s">
        <v>28</v>
      </c>
      <c r="L90" s="3" t="str">
        <f>IF(E14= "Vyplň údaj","",E14)</f>
        <v/>
      </c>
      <c r="AI90" s="23" t="s">
        <v>35</v>
      </c>
      <c r="AM90" s="187" t="str">
        <f>IF(E20="","",E20)</f>
        <v xml:space="preserve"> </v>
      </c>
      <c r="AN90" s="188"/>
      <c r="AO90" s="188"/>
      <c r="AP90" s="188"/>
      <c r="AR90" s="28"/>
      <c r="AS90" s="191"/>
      <c r="AT90" s="192"/>
      <c r="BD90" s="55"/>
    </row>
    <row r="91" spans="1:91" s="1" customFormat="1" ht="10.75" customHeight="1">
      <c r="B91" s="28"/>
      <c r="AR91" s="28"/>
      <c r="AS91" s="191"/>
      <c r="AT91" s="192"/>
      <c r="BD91" s="55"/>
    </row>
    <row r="92" spans="1:91" s="1" customFormat="1" ht="29.25" customHeight="1">
      <c r="B92" s="28"/>
      <c r="C92" s="193" t="s">
        <v>59</v>
      </c>
      <c r="D92" s="194"/>
      <c r="E92" s="194"/>
      <c r="F92" s="194"/>
      <c r="G92" s="194"/>
      <c r="H92" s="56"/>
      <c r="I92" s="195" t="s">
        <v>60</v>
      </c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4"/>
      <c r="AG92" s="196" t="s">
        <v>61</v>
      </c>
      <c r="AH92" s="194"/>
      <c r="AI92" s="194"/>
      <c r="AJ92" s="194"/>
      <c r="AK92" s="194"/>
      <c r="AL92" s="194"/>
      <c r="AM92" s="194"/>
      <c r="AN92" s="195" t="s">
        <v>62</v>
      </c>
      <c r="AO92" s="194"/>
      <c r="AP92" s="197"/>
      <c r="AQ92" s="57" t="s">
        <v>63</v>
      </c>
      <c r="AR92" s="28"/>
      <c r="AS92" s="58" t="s">
        <v>64</v>
      </c>
      <c r="AT92" s="59" t="s">
        <v>65</v>
      </c>
      <c r="AU92" s="59" t="s">
        <v>66</v>
      </c>
      <c r="AV92" s="59" t="s">
        <v>67</v>
      </c>
      <c r="AW92" s="59" t="s">
        <v>68</v>
      </c>
      <c r="AX92" s="59" t="s">
        <v>69</v>
      </c>
      <c r="AY92" s="59" t="s">
        <v>70</v>
      </c>
      <c r="AZ92" s="59" t="s">
        <v>71</v>
      </c>
      <c r="BA92" s="59" t="s">
        <v>72</v>
      </c>
      <c r="BB92" s="59" t="s">
        <v>73</v>
      </c>
      <c r="BC92" s="59" t="s">
        <v>74</v>
      </c>
      <c r="BD92" s="60" t="s">
        <v>75</v>
      </c>
    </row>
    <row r="93" spans="1:91" s="1" customFormat="1" ht="10.75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5" customHeight="1">
      <c r="B94" s="62"/>
      <c r="C94" s="63" t="s">
        <v>76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1">
        <f>ROUND(AG95,2)</f>
        <v>0</v>
      </c>
      <c r="AH94" s="201"/>
      <c r="AI94" s="201"/>
      <c r="AJ94" s="201"/>
      <c r="AK94" s="201"/>
      <c r="AL94" s="201"/>
      <c r="AM94" s="201"/>
      <c r="AN94" s="202">
        <f>SUM(AG94,AT94)</f>
        <v>0</v>
      </c>
      <c r="AO94" s="202"/>
      <c r="AP94" s="202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77</v>
      </c>
      <c r="BT94" s="71" t="s">
        <v>78</v>
      </c>
      <c r="BU94" s="72" t="s">
        <v>79</v>
      </c>
      <c r="BV94" s="71" t="s">
        <v>80</v>
      </c>
      <c r="BW94" s="71" t="s">
        <v>4</v>
      </c>
      <c r="BX94" s="71" t="s">
        <v>81</v>
      </c>
      <c r="CL94" s="71" t="s">
        <v>1</v>
      </c>
    </row>
    <row r="95" spans="1:91" s="6" customFormat="1" ht="16.5" customHeight="1">
      <c r="A95" s="73" t="s">
        <v>82</v>
      </c>
      <c r="B95" s="74"/>
      <c r="C95" s="75"/>
      <c r="D95" s="200" t="s">
        <v>83</v>
      </c>
      <c r="E95" s="200"/>
      <c r="F95" s="200"/>
      <c r="G95" s="200"/>
      <c r="H95" s="200"/>
      <c r="I95" s="76"/>
      <c r="J95" s="200" t="s">
        <v>84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198">
        <f>'SO 02 - Lesná cesta, 2.úsek'!J30</f>
        <v>0</v>
      </c>
      <c r="AH95" s="199"/>
      <c r="AI95" s="199"/>
      <c r="AJ95" s="199"/>
      <c r="AK95" s="199"/>
      <c r="AL95" s="199"/>
      <c r="AM95" s="199"/>
      <c r="AN95" s="198">
        <f>SUM(AG95,AT95)</f>
        <v>0</v>
      </c>
      <c r="AO95" s="199"/>
      <c r="AP95" s="199"/>
      <c r="AQ95" s="77" t="s">
        <v>85</v>
      </c>
      <c r="AR95" s="74"/>
      <c r="AS95" s="78">
        <v>0</v>
      </c>
      <c r="AT95" s="79">
        <f>ROUND(SUM(AV95:AW95),2)</f>
        <v>0</v>
      </c>
      <c r="AU95" s="80">
        <f>'SO 02 - Lesná cesta, 2.úsek'!P122</f>
        <v>0</v>
      </c>
      <c r="AV95" s="79">
        <f>'SO 02 - Lesná cesta, 2.úsek'!J33</f>
        <v>0</v>
      </c>
      <c r="AW95" s="79">
        <f>'SO 02 - Lesná cesta, 2.úsek'!J34</f>
        <v>0</v>
      </c>
      <c r="AX95" s="79">
        <f>'SO 02 - Lesná cesta, 2.úsek'!J35</f>
        <v>0</v>
      </c>
      <c r="AY95" s="79">
        <f>'SO 02 - Lesná cesta, 2.úsek'!J36</f>
        <v>0</v>
      </c>
      <c r="AZ95" s="79">
        <f>'SO 02 - Lesná cesta, 2.úsek'!F33</f>
        <v>0</v>
      </c>
      <c r="BA95" s="79">
        <f>'SO 02 - Lesná cesta, 2.úsek'!F34</f>
        <v>0</v>
      </c>
      <c r="BB95" s="79">
        <f>'SO 02 - Lesná cesta, 2.úsek'!F35</f>
        <v>0</v>
      </c>
      <c r="BC95" s="79">
        <f>'SO 02 - Lesná cesta, 2.úsek'!F36</f>
        <v>0</v>
      </c>
      <c r="BD95" s="81">
        <f>'SO 02 - Lesná cesta, 2.úsek'!F37</f>
        <v>0</v>
      </c>
      <c r="BT95" s="82" t="s">
        <v>86</v>
      </c>
      <c r="BV95" s="82" t="s">
        <v>80</v>
      </c>
      <c r="BW95" s="82" t="s">
        <v>87</v>
      </c>
      <c r="BX95" s="82" t="s">
        <v>4</v>
      </c>
      <c r="CL95" s="82" t="s">
        <v>1</v>
      </c>
      <c r="CM95" s="82" t="s">
        <v>78</v>
      </c>
    </row>
    <row r="96" spans="1:91" s="1" customFormat="1" ht="30" customHeight="1">
      <c r="B96" s="28"/>
      <c r="AR96" s="28"/>
    </row>
    <row r="97" spans="2:44" s="1" customFormat="1" ht="7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2 - Lesná cesta, 2.úsek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0"/>
  <sheetViews>
    <sheetView showGridLines="0" tabSelected="1" workbookViewId="0">
      <selection activeCell="F159" sqref="F159"/>
    </sheetView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03" t="s">
        <v>5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3" t="s">
        <v>87</v>
      </c>
    </row>
    <row r="3" spans="2:46" ht="7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2:46" ht="25" hidden="1" customHeight="1">
      <c r="B4" s="16"/>
      <c r="D4" s="17" t="s">
        <v>88</v>
      </c>
      <c r="L4" s="16"/>
      <c r="M4" s="83" t="s">
        <v>9</v>
      </c>
      <c r="AT4" s="13" t="s">
        <v>3</v>
      </c>
    </row>
    <row r="5" spans="2:46" ht="7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16.5" hidden="1" customHeight="1">
      <c r="B7" s="16"/>
      <c r="E7" s="204" t="str">
        <f>'Rekapitulácia stavby'!K6</f>
        <v>Rekonštrukcia lesných ciest - Slamkov laz</v>
      </c>
      <c r="F7" s="205"/>
      <c r="G7" s="205"/>
      <c r="H7" s="205"/>
      <c r="L7" s="16"/>
    </row>
    <row r="8" spans="2:46" s="1" customFormat="1" ht="12" hidden="1" customHeight="1">
      <c r="B8" s="28"/>
      <c r="D8" s="23" t="s">
        <v>89</v>
      </c>
      <c r="L8" s="28"/>
    </row>
    <row r="9" spans="2:46" s="1" customFormat="1" ht="16.5" hidden="1" customHeight="1">
      <c r="B9" s="28"/>
      <c r="E9" s="184" t="s">
        <v>90</v>
      </c>
      <c r="F9" s="206"/>
      <c r="G9" s="206"/>
      <c r="H9" s="206"/>
      <c r="L9" s="28"/>
    </row>
    <row r="10" spans="2:46" s="1" customFormat="1" ht="1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0</v>
      </c>
      <c r="L12" s="28"/>
    </row>
    <row r="13" spans="2:46" s="1" customFormat="1" ht="10.75" hidden="1" customHeight="1">
      <c r="B13" s="28"/>
      <c r="L13" s="28"/>
    </row>
    <row r="14" spans="2:46" s="1" customFormat="1" ht="12" hidden="1" customHeight="1">
      <c r="B14" s="28"/>
      <c r="D14" s="23" t="s">
        <v>22</v>
      </c>
      <c r="I14" s="23" t="s">
        <v>23</v>
      </c>
      <c r="J14" s="21" t="s">
        <v>24</v>
      </c>
      <c r="L14" s="28"/>
    </row>
    <row r="15" spans="2:46" s="1" customFormat="1" ht="18" hidden="1" customHeight="1">
      <c r="B15" s="28"/>
      <c r="E15" s="21" t="s">
        <v>25</v>
      </c>
      <c r="I15" s="23" t="s">
        <v>26</v>
      </c>
      <c r="J15" s="21" t="s">
        <v>27</v>
      </c>
      <c r="L15" s="28"/>
    </row>
    <row r="16" spans="2:46" s="1" customFormat="1" ht="7" hidden="1" customHeight="1">
      <c r="B16" s="28"/>
      <c r="L16" s="28"/>
    </row>
    <row r="17" spans="2:12" s="1" customFormat="1" ht="12" hidden="1" customHeight="1">
      <c r="B17" s="28"/>
      <c r="D17" s="23" t="s">
        <v>28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07" t="str">
        <f>'Rekapitulácia stavby'!E14</f>
        <v>Vyplň údaj</v>
      </c>
      <c r="F18" s="165"/>
      <c r="G18" s="165"/>
      <c r="H18" s="165"/>
      <c r="I18" s="23" t="s">
        <v>26</v>
      </c>
      <c r="J18" s="24" t="str">
        <f>'Rekapitulácia stavby'!AN14</f>
        <v>Vyplň údaj</v>
      </c>
      <c r="L18" s="28"/>
    </row>
    <row r="19" spans="2:12" s="1" customFormat="1" ht="7" hidden="1" customHeight="1">
      <c r="B19" s="28"/>
      <c r="L19" s="28"/>
    </row>
    <row r="20" spans="2:12" s="1" customFormat="1" ht="12" hidden="1" customHeight="1">
      <c r="B20" s="28"/>
      <c r="D20" s="23" t="s">
        <v>30</v>
      </c>
      <c r="I20" s="23" t="s">
        <v>23</v>
      </c>
      <c r="J20" s="21" t="s">
        <v>31</v>
      </c>
      <c r="L20" s="28"/>
    </row>
    <row r="21" spans="2:12" s="1" customFormat="1" ht="18" hidden="1" customHeight="1">
      <c r="B21" s="28"/>
      <c r="E21" s="21" t="s">
        <v>32</v>
      </c>
      <c r="I21" s="23" t="s">
        <v>26</v>
      </c>
      <c r="J21" s="21" t="s">
        <v>33</v>
      </c>
      <c r="L21" s="28"/>
    </row>
    <row r="22" spans="2:12" s="1" customFormat="1" ht="7" hidden="1" customHeight="1">
      <c r="B22" s="28"/>
      <c r="L22" s="28"/>
    </row>
    <row r="23" spans="2:12" s="1" customFormat="1" ht="12" hidden="1" customHeight="1">
      <c r="B23" s="28"/>
      <c r="D23" s="23" t="s">
        <v>35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hidden="1" customHeight="1">
      <c r="B24" s="28"/>
      <c r="E24" s="21" t="str">
        <f>IF('Rekapitulácia stavby'!E20="","",'Rekapitulácia stavby'!E20)</f>
        <v xml:space="preserve"> </v>
      </c>
      <c r="I24" s="23" t="s">
        <v>26</v>
      </c>
      <c r="J24" s="21" t="str">
        <f>IF('Rekapitulácia stavby'!AN20="","",'Rekapitulácia stavby'!AN20)</f>
        <v/>
      </c>
      <c r="L24" s="28"/>
    </row>
    <row r="25" spans="2:12" s="1" customFormat="1" ht="7" hidden="1" customHeight="1">
      <c r="B25" s="28"/>
      <c r="L25" s="28"/>
    </row>
    <row r="26" spans="2:12" s="1" customFormat="1" ht="12" hidden="1" customHeight="1">
      <c r="B26" s="28"/>
      <c r="D26" s="23" t="s">
        <v>37</v>
      </c>
      <c r="L26" s="28"/>
    </row>
    <row r="27" spans="2:12" s="7" customFormat="1" ht="16.5" hidden="1" customHeight="1">
      <c r="B27" s="84"/>
      <c r="E27" s="170" t="s">
        <v>1</v>
      </c>
      <c r="F27" s="170"/>
      <c r="G27" s="170"/>
      <c r="H27" s="170"/>
      <c r="L27" s="84"/>
    </row>
    <row r="28" spans="2:12" s="1" customFormat="1" ht="7" hidden="1" customHeight="1">
      <c r="B28" s="28"/>
      <c r="L28" s="28"/>
    </row>
    <row r="29" spans="2:12" s="1" customFormat="1" ht="7" hidden="1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5" hidden="1" customHeight="1">
      <c r="B30" s="28"/>
      <c r="D30" s="85" t="s">
        <v>38</v>
      </c>
      <c r="J30" s="65">
        <f>ROUND(J122, 2)</f>
        <v>0</v>
      </c>
      <c r="L30" s="28"/>
    </row>
    <row r="31" spans="2:12" s="1" customFormat="1" ht="7" hidden="1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5" hidden="1" customHeight="1">
      <c r="B32" s="28"/>
      <c r="F32" s="31" t="s">
        <v>40</v>
      </c>
      <c r="I32" s="31" t="s">
        <v>39</v>
      </c>
      <c r="J32" s="31" t="s">
        <v>41</v>
      </c>
      <c r="L32" s="28"/>
    </row>
    <row r="33" spans="2:12" s="1" customFormat="1" ht="14.5" hidden="1" customHeight="1">
      <c r="B33" s="28"/>
      <c r="D33" s="54" t="s">
        <v>42</v>
      </c>
      <c r="E33" s="33" t="s">
        <v>43</v>
      </c>
      <c r="F33" s="86">
        <f>ROUND((SUM(BE122:BE159)),  2)</f>
        <v>0</v>
      </c>
      <c r="G33" s="87"/>
      <c r="H33" s="87"/>
      <c r="I33" s="88">
        <v>0.2</v>
      </c>
      <c r="J33" s="86">
        <f>ROUND(((SUM(BE122:BE159))*I33),  2)</f>
        <v>0</v>
      </c>
      <c r="L33" s="28"/>
    </row>
    <row r="34" spans="2:12" s="1" customFormat="1" ht="14.5" hidden="1" customHeight="1">
      <c r="B34" s="28"/>
      <c r="E34" s="33" t="s">
        <v>44</v>
      </c>
      <c r="F34" s="86">
        <f>ROUND((SUM(BF122:BF159)),  2)</f>
        <v>0</v>
      </c>
      <c r="G34" s="87"/>
      <c r="H34" s="87"/>
      <c r="I34" s="88">
        <v>0.2</v>
      </c>
      <c r="J34" s="86">
        <f>ROUND(((SUM(BF122:BF159))*I34),  2)</f>
        <v>0</v>
      </c>
      <c r="L34" s="28"/>
    </row>
    <row r="35" spans="2:12" s="1" customFormat="1" ht="14.5" hidden="1" customHeight="1">
      <c r="B35" s="28"/>
      <c r="E35" s="23" t="s">
        <v>45</v>
      </c>
      <c r="F35" s="89">
        <f>ROUND((SUM(BG122:BG159)),  2)</f>
        <v>0</v>
      </c>
      <c r="I35" s="90">
        <v>0.2</v>
      </c>
      <c r="J35" s="89">
        <f>0</f>
        <v>0</v>
      </c>
      <c r="L35" s="28"/>
    </row>
    <row r="36" spans="2:12" s="1" customFormat="1" ht="14.5" hidden="1" customHeight="1">
      <c r="B36" s="28"/>
      <c r="E36" s="23" t="s">
        <v>46</v>
      </c>
      <c r="F36" s="89">
        <f>ROUND((SUM(BH122:BH159)),  2)</f>
        <v>0</v>
      </c>
      <c r="I36" s="90">
        <v>0.2</v>
      </c>
      <c r="J36" s="89">
        <f>0</f>
        <v>0</v>
      </c>
      <c r="L36" s="28"/>
    </row>
    <row r="37" spans="2:12" s="1" customFormat="1" ht="14.5" hidden="1" customHeight="1">
      <c r="B37" s="28"/>
      <c r="E37" s="33" t="s">
        <v>47</v>
      </c>
      <c r="F37" s="86">
        <f>ROUND((SUM(BI122:BI159)), 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7" hidden="1" customHeight="1">
      <c r="B38" s="28"/>
      <c r="L38" s="28"/>
    </row>
    <row r="39" spans="2:12" s="1" customFormat="1" ht="25.5" hidden="1" customHeight="1">
      <c r="B39" s="28"/>
      <c r="C39" s="91"/>
      <c r="D39" s="92" t="s">
        <v>48</v>
      </c>
      <c r="E39" s="56"/>
      <c r="F39" s="56"/>
      <c r="G39" s="93" t="s">
        <v>49</v>
      </c>
      <c r="H39" s="94" t="s">
        <v>50</v>
      </c>
      <c r="I39" s="56"/>
      <c r="J39" s="95">
        <f>SUM(J30:J37)</f>
        <v>0</v>
      </c>
      <c r="K39" s="96"/>
      <c r="L39" s="28"/>
    </row>
    <row r="40" spans="2:12" s="1" customFormat="1" ht="14.5" hidden="1" customHeight="1">
      <c r="B40" s="28"/>
      <c r="L40" s="28"/>
    </row>
    <row r="41" spans="2:12" ht="14.5" hidden="1" customHeight="1">
      <c r="B41" s="16"/>
      <c r="L41" s="16"/>
    </row>
    <row r="42" spans="2:12" ht="14.5" hidden="1" customHeight="1">
      <c r="B42" s="16"/>
      <c r="L42" s="16"/>
    </row>
    <row r="43" spans="2:12" ht="14.5" hidden="1" customHeight="1">
      <c r="B43" s="16"/>
      <c r="L43" s="16"/>
    </row>
    <row r="44" spans="2:12" ht="14.5" hidden="1" customHeight="1">
      <c r="B44" s="16"/>
      <c r="L44" s="16"/>
    </row>
    <row r="45" spans="2:12" ht="14.5" hidden="1" customHeight="1">
      <c r="B45" s="16"/>
      <c r="L45" s="16"/>
    </row>
    <row r="46" spans="2:12" ht="14.5" hidden="1" customHeight="1">
      <c r="B46" s="16"/>
      <c r="L46" s="16"/>
    </row>
    <row r="47" spans="2:12" ht="14.5" hidden="1" customHeight="1">
      <c r="B47" s="16"/>
      <c r="L47" s="16"/>
    </row>
    <row r="48" spans="2:12" ht="14.5" hidden="1" customHeight="1">
      <c r="B48" s="16"/>
      <c r="L48" s="16"/>
    </row>
    <row r="49" spans="2:12" ht="14.5" hidden="1" customHeight="1">
      <c r="B49" s="16"/>
      <c r="L49" s="16"/>
    </row>
    <row r="50" spans="2:12" s="1" customFormat="1" ht="14.5" hidden="1" customHeight="1">
      <c r="B50" s="28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28"/>
    </row>
    <row r="51" spans="2:12" ht="11" hidden="1">
      <c r="B51" s="16"/>
      <c r="L51" s="16"/>
    </row>
    <row r="52" spans="2:12" ht="11" hidden="1">
      <c r="B52" s="16"/>
      <c r="L52" s="16"/>
    </row>
    <row r="53" spans="2:12" ht="11" hidden="1">
      <c r="B53" s="16"/>
      <c r="L53" s="16"/>
    </row>
    <row r="54" spans="2:12" ht="11" hidden="1">
      <c r="B54" s="16"/>
      <c r="L54" s="16"/>
    </row>
    <row r="55" spans="2:12" ht="11" hidden="1">
      <c r="B55" s="16"/>
      <c r="L55" s="16"/>
    </row>
    <row r="56" spans="2:12" ht="11" hidden="1">
      <c r="B56" s="16"/>
      <c r="L56" s="16"/>
    </row>
    <row r="57" spans="2:12" ht="11" hidden="1">
      <c r="B57" s="16"/>
      <c r="L57" s="16"/>
    </row>
    <row r="58" spans="2:12" ht="11" hidden="1">
      <c r="B58" s="16"/>
      <c r="L58" s="16"/>
    </row>
    <row r="59" spans="2:12" ht="11" hidden="1">
      <c r="B59" s="16"/>
      <c r="L59" s="16"/>
    </row>
    <row r="60" spans="2:12" ht="11" hidden="1">
      <c r="B60" s="16"/>
      <c r="L60" s="16"/>
    </row>
    <row r="61" spans="2:12" s="1" customFormat="1" ht="13" hidden="1">
      <c r="B61" s="28"/>
      <c r="D61" s="42" t="s">
        <v>53</v>
      </c>
      <c r="E61" s="30"/>
      <c r="F61" s="97" t="s">
        <v>54</v>
      </c>
      <c r="G61" s="42" t="s">
        <v>53</v>
      </c>
      <c r="H61" s="30"/>
      <c r="I61" s="30"/>
      <c r="J61" s="98" t="s">
        <v>54</v>
      </c>
      <c r="K61" s="30"/>
      <c r="L61" s="28"/>
    </row>
    <row r="62" spans="2:12" ht="11" hidden="1">
      <c r="B62" s="16"/>
      <c r="L62" s="16"/>
    </row>
    <row r="63" spans="2:12" ht="11" hidden="1">
      <c r="B63" s="16"/>
      <c r="L63" s="16"/>
    </row>
    <row r="64" spans="2:12" ht="11" hidden="1">
      <c r="B64" s="16"/>
      <c r="L64" s="16"/>
    </row>
    <row r="65" spans="2:12" s="1" customFormat="1" ht="13" hidden="1">
      <c r="B65" s="28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28"/>
    </row>
    <row r="66" spans="2:12" ht="11" hidden="1">
      <c r="B66" s="16"/>
      <c r="L66" s="16"/>
    </row>
    <row r="67" spans="2:12" ht="11" hidden="1">
      <c r="B67" s="16"/>
      <c r="L67" s="16"/>
    </row>
    <row r="68" spans="2:12" ht="11" hidden="1">
      <c r="B68" s="16"/>
      <c r="L68" s="16"/>
    </row>
    <row r="69" spans="2:12" ht="11" hidden="1">
      <c r="B69" s="16"/>
      <c r="L69" s="16"/>
    </row>
    <row r="70" spans="2:12" ht="11" hidden="1">
      <c r="B70" s="16"/>
      <c r="L70" s="16"/>
    </row>
    <row r="71" spans="2:12" ht="11" hidden="1">
      <c r="B71" s="16"/>
      <c r="L71" s="16"/>
    </row>
    <row r="72" spans="2:12" ht="11" hidden="1">
      <c r="B72" s="16"/>
      <c r="L72" s="16"/>
    </row>
    <row r="73" spans="2:12" ht="11" hidden="1">
      <c r="B73" s="16"/>
      <c r="L73" s="16"/>
    </row>
    <row r="74" spans="2:12" ht="11" hidden="1">
      <c r="B74" s="16"/>
      <c r="L74" s="16"/>
    </row>
    <row r="75" spans="2:12" ht="11" hidden="1">
      <c r="B75" s="16"/>
      <c r="L75" s="16"/>
    </row>
    <row r="76" spans="2:12" s="1" customFormat="1" ht="13" hidden="1">
      <c r="B76" s="28"/>
      <c r="D76" s="42" t="s">
        <v>53</v>
      </c>
      <c r="E76" s="30"/>
      <c r="F76" s="97" t="s">
        <v>54</v>
      </c>
      <c r="G76" s="42" t="s">
        <v>53</v>
      </c>
      <c r="H76" s="30"/>
      <c r="I76" s="30"/>
      <c r="J76" s="98" t="s">
        <v>54</v>
      </c>
      <c r="K76" s="30"/>
      <c r="L76" s="28"/>
    </row>
    <row r="77" spans="2:12" s="1" customFormat="1" ht="14.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78" spans="2:12" ht="11" hidden="1"/>
    <row r="79" spans="2:12" ht="11" hidden="1"/>
    <row r="80" spans="2:12" ht="11" hidden="1"/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customHeight="1">
      <c r="B82" s="28"/>
      <c r="C82" s="17" t="s">
        <v>91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04" t="str">
        <f>E7</f>
        <v>Rekonštrukcia lesných ciest - Slamkov laz</v>
      </c>
      <c r="F85" s="205"/>
      <c r="G85" s="205"/>
      <c r="H85" s="205"/>
      <c r="L85" s="28"/>
    </row>
    <row r="86" spans="2:47" s="1" customFormat="1" ht="12" customHeight="1">
      <c r="B86" s="28"/>
      <c r="C86" s="23" t="s">
        <v>89</v>
      </c>
      <c r="L86" s="28"/>
    </row>
    <row r="87" spans="2:47" s="1" customFormat="1" ht="16.5" customHeight="1">
      <c r="B87" s="28"/>
      <c r="E87" s="184" t="str">
        <f>E9</f>
        <v>SO 02 - Lesná cesta, 2.úsek</v>
      </c>
      <c r="F87" s="206"/>
      <c r="G87" s="206"/>
      <c r="H87" s="206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Kláštor pod Znievom</v>
      </c>
      <c r="I89" s="23" t="s">
        <v>21</v>
      </c>
      <c r="J89" s="51"/>
      <c r="L89" s="28"/>
    </row>
    <row r="90" spans="2:47" s="1" customFormat="1" ht="7" customHeight="1">
      <c r="B90" s="28"/>
      <c r="L90" s="28"/>
    </row>
    <row r="91" spans="2:47" s="1" customFormat="1" ht="15.25" customHeight="1">
      <c r="B91" s="28"/>
      <c r="C91" s="23" t="s">
        <v>22</v>
      </c>
      <c r="F91" s="21" t="str">
        <f>E15</f>
        <v>Mestský urbársky spol.,poz.spol.Kláštor podZnievom</v>
      </c>
      <c r="I91" s="23" t="s">
        <v>30</v>
      </c>
      <c r="J91" s="26" t="str">
        <f>E21</f>
        <v>BroCom s.r.o.</v>
      </c>
      <c r="L91" s="28"/>
    </row>
    <row r="92" spans="2:47" s="1" customFormat="1" ht="15.25" customHeight="1">
      <c r="B92" s="28"/>
      <c r="C92" s="23" t="s">
        <v>28</v>
      </c>
      <c r="F92" s="21" t="str">
        <f>IF(E18="","",E18)</f>
        <v>Vyplň údaj</v>
      </c>
      <c r="I92" s="23" t="s">
        <v>35</v>
      </c>
      <c r="J92" s="26" t="str">
        <f>E24</f>
        <v xml:space="preserve"> 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9" t="s">
        <v>92</v>
      </c>
      <c r="D94" s="91"/>
      <c r="E94" s="91"/>
      <c r="F94" s="91"/>
      <c r="G94" s="91"/>
      <c r="H94" s="91"/>
      <c r="I94" s="91"/>
      <c r="J94" s="100" t="s">
        <v>93</v>
      </c>
      <c r="K94" s="91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101" t="s">
        <v>94</v>
      </c>
      <c r="J96" s="65">
        <f>J122</f>
        <v>0</v>
      </c>
      <c r="L96" s="28"/>
      <c r="AU96" s="13" t="s">
        <v>95</v>
      </c>
    </row>
    <row r="97" spans="2:12" s="8" customFormat="1" ht="25" customHeight="1">
      <c r="B97" s="102"/>
      <c r="D97" s="103" t="s">
        <v>96</v>
      </c>
      <c r="E97" s="104"/>
      <c r="F97" s="104"/>
      <c r="G97" s="104"/>
      <c r="H97" s="104"/>
      <c r="I97" s="104"/>
      <c r="J97" s="105">
        <f>J123</f>
        <v>0</v>
      </c>
      <c r="L97" s="102"/>
    </row>
    <row r="98" spans="2:12" s="9" customFormat="1" ht="20" customHeight="1">
      <c r="B98" s="106"/>
      <c r="D98" s="107" t="s">
        <v>97</v>
      </c>
      <c r="E98" s="108"/>
      <c r="F98" s="108"/>
      <c r="G98" s="108"/>
      <c r="H98" s="108"/>
      <c r="I98" s="108"/>
      <c r="J98" s="109">
        <f>J124</f>
        <v>0</v>
      </c>
      <c r="L98" s="106"/>
    </row>
    <row r="99" spans="2:12" s="9" customFormat="1" ht="20" customHeight="1">
      <c r="B99" s="106"/>
      <c r="D99" s="107" t="s">
        <v>98</v>
      </c>
      <c r="E99" s="108"/>
      <c r="F99" s="108"/>
      <c r="G99" s="108"/>
      <c r="H99" s="108"/>
      <c r="I99" s="108"/>
      <c r="J99" s="109">
        <f>J141</f>
        <v>0</v>
      </c>
      <c r="L99" s="106"/>
    </row>
    <row r="100" spans="2:12" s="9" customFormat="1" ht="20" customHeight="1">
      <c r="B100" s="106"/>
      <c r="D100" s="107" t="s">
        <v>99</v>
      </c>
      <c r="E100" s="108"/>
      <c r="F100" s="108"/>
      <c r="G100" s="108"/>
      <c r="H100" s="108"/>
      <c r="I100" s="108"/>
      <c r="J100" s="109">
        <f>J145</f>
        <v>0</v>
      </c>
      <c r="L100" s="106"/>
    </row>
    <row r="101" spans="2:12" s="9" customFormat="1" ht="20" customHeight="1">
      <c r="B101" s="106"/>
      <c r="D101" s="107" t="s">
        <v>100</v>
      </c>
      <c r="E101" s="108"/>
      <c r="F101" s="108"/>
      <c r="G101" s="108"/>
      <c r="H101" s="108"/>
      <c r="I101" s="108"/>
      <c r="J101" s="109">
        <f>J151</f>
        <v>0</v>
      </c>
      <c r="L101" s="106"/>
    </row>
    <row r="102" spans="2:12" s="9" customFormat="1" ht="20" customHeight="1">
      <c r="B102" s="106"/>
      <c r="D102" s="107" t="s">
        <v>101</v>
      </c>
      <c r="E102" s="108"/>
      <c r="F102" s="108"/>
      <c r="G102" s="108"/>
      <c r="H102" s="108"/>
      <c r="I102" s="108"/>
      <c r="J102" s="109">
        <f>J156</f>
        <v>0</v>
      </c>
      <c r="L102" s="106"/>
    </row>
    <row r="103" spans="2:12" s="1" customFormat="1" ht="21.75" customHeight="1">
      <c r="B103" s="28"/>
      <c r="L103" s="28"/>
    </row>
    <row r="104" spans="2:12" s="1" customFormat="1" ht="7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8"/>
    </row>
    <row r="108" spans="2:12" s="1" customFormat="1" ht="7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28"/>
    </row>
    <row r="109" spans="2:12" s="1" customFormat="1" ht="25" customHeight="1">
      <c r="B109" s="28"/>
      <c r="C109" s="17" t="s">
        <v>102</v>
      </c>
      <c r="L109" s="28"/>
    </row>
    <row r="110" spans="2:12" s="1" customFormat="1" ht="7" customHeight="1">
      <c r="B110" s="28"/>
      <c r="L110" s="28"/>
    </row>
    <row r="111" spans="2:12" s="1" customFormat="1" ht="12" customHeight="1">
      <c r="B111" s="28"/>
      <c r="C111" s="23" t="s">
        <v>15</v>
      </c>
      <c r="L111" s="28"/>
    </row>
    <row r="112" spans="2:12" s="1" customFormat="1" ht="16.5" customHeight="1">
      <c r="B112" s="28"/>
      <c r="E112" s="204" t="str">
        <f>E7</f>
        <v>Rekonštrukcia lesných ciest - Slamkov laz</v>
      </c>
      <c r="F112" s="205"/>
      <c r="G112" s="205"/>
      <c r="H112" s="205"/>
      <c r="L112" s="28"/>
    </row>
    <row r="113" spans="2:65" s="1" customFormat="1" ht="12" customHeight="1">
      <c r="B113" s="28"/>
      <c r="C113" s="23" t="s">
        <v>89</v>
      </c>
      <c r="L113" s="28"/>
    </row>
    <row r="114" spans="2:65" s="1" customFormat="1" ht="16.5" customHeight="1">
      <c r="B114" s="28"/>
      <c r="E114" s="184" t="str">
        <f>E9</f>
        <v>SO 02 - Lesná cesta, 2.úsek</v>
      </c>
      <c r="F114" s="206"/>
      <c r="G114" s="206"/>
      <c r="H114" s="206"/>
      <c r="L114" s="28"/>
    </row>
    <row r="115" spans="2:65" s="1" customFormat="1" ht="7" customHeight="1">
      <c r="B115" s="28"/>
      <c r="L115" s="28"/>
    </row>
    <row r="116" spans="2:65" s="1" customFormat="1" ht="12" customHeight="1">
      <c r="B116" s="28"/>
      <c r="C116" s="23" t="s">
        <v>19</v>
      </c>
      <c r="F116" s="21" t="str">
        <f>F12</f>
        <v>Kláštor pod Znievom</v>
      </c>
      <c r="I116" s="23" t="s">
        <v>21</v>
      </c>
      <c r="J116" s="51"/>
      <c r="L116" s="28"/>
    </row>
    <row r="117" spans="2:65" s="1" customFormat="1" ht="7" customHeight="1">
      <c r="B117" s="28"/>
      <c r="L117" s="28"/>
    </row>
    <row r="118" spans="2:65" s="1" customFormat="1" ht="15.25" customHeight="1">
      <c r="B118" s="28"/>
      <c r="C118" s="23" t="s">
        <v>22</v>
      </c>
      <c r="F118" s="21" t="str">
        <f>E15</f>
        <v>Mestský urbársky spol.,poz.spol.Kláštor podZnievom</v>
      </c>
      <c r="I118" s="23" t="s">
        <v>30</v>
      </c>
      <c r="J118" s="26" t="str">
        <f>E21</f>
        <v>BroCom s.r.o.</v>
      </c>
      <c r="L118" s="28"/>
    </row>
    <row r="119" spans="2:65" s="1" customFormat="1" ht="15.25" customHeight="1">
      <c r="B119" s="28"/>
      <c r="C119" s="23" t="s">
        <v>28</v>
      </c>
      <c r="F119" s="21" t="str">
        <f>IF(E18="","",E18)</f>
        <v>Vyplň údaj</v>
      </c>
      <c r="I119" s="23" t="s">
        <v>35</v>
      </c>
      <c r="J119" s="26" t="str">
        <f>E24</f>
        <v xml:space="preserve"> </v>
      </c>
      <c r="L119" s="28"/>
    </row>
    <row r="120" spans="2:65" s="1" customFormat="1" ht="10.25" customHeight="1">
      <c r="B120" s="28"/>
      <c r="L120" s="28"/>
    </row>
    <row r="121" spans="2:65" s="10" customFormat="1" ht="29.25" customHeight="1">
      <c r="B121" s="110"/>
      <c r="C121" s="111" t="s">
        <v>103</v>
      </c>
      <c r="D121" s="112" t="s">
        <v>63</v>
      </c>
      <c r="E121" s="112" t="s">
        <v>59</v>
      </c>
      <c r="F121" s="112" t="s">
        <v>60</v>
      </c>
      <c r="G121" s="112" t="s">
        <v>104</v>
      </c>
      <c r="H121" s="112" t="s">
        <v>105</v>
      </c>
      <c r="I121" s="112" t="s">
        <v>106</v>
      </c>
      <c r="J121" s="113" t="s">
        <v>93</v>
      </c>
      <c r="K121" s="114" t="s">
        <v>107</v>
      </c>
      <c r="L121" s="110"/>
      <c r="M121" s="58" t="s">
        <v>1</v>
      </c>
      <c r="N121" s="59" t="s">
        <v>42</v>
      </c>
      <c r="O121" s="59" t="s">
        <v>108</v>
      </c>
      <c r="P121" s="59" t="s">
        <v>109</v>
      </c>
      <c r="Q121" s="59" t="s">
        <v>110</v>
      </c>
      <c r="R121" s="59" t="s">
        <v>111</v>
      </c>
      <c r="S121" s="59" t="s">
        <v>112</v>
      </c>
      <c r="T121" s="60" t="s">
        <v>113</v>
      </c>
    </row>
    <row r="122" spans="2:65" s="1" customFormat="1" ht="22.75" customHeight="1">
      <c r="B122" s="28"/>
      <c r="C122" s="63" t="s">
        <v>94</v>
      </c>
      <c r="J122" s="115">
        <f>BK122</f>
        <v>0</v>
      </c>
      <c r="L122" s="28"/>
      <c r="M122" s="61"/>
      <c r="N122" s="52"/>
      <c r="O122" s="52"/>
      <c r="P122" s="116">
        <f>P123</f>
        <v>0</v>
      </c>
      <c r="Q122" s="52"/>
      <c r="R122" s="116">
        <f>R123</f>
        <v>7939.7920676816284</v>
      </c>
      <c r="S122" s="52"/>
      <c r="T122" s="117">
        <f>T123</f>
        <v>3.6550400000000001</v>
      </c>
      <c r="AT122" s="13" t="s">
        <v>77</v>
      </c>
      <c r="AU122" s="13" t="s">
        <v>95</v>
      </c>
      <c r="BK122" s="118">
        <f>BK123</f>
        <v>0</v>
      </c>
    </row>
    <row r="123" spans="2:65" s="11" customFormat="1" ht="26" customHeight="1">
      <c r="B123" s="119"/>
      <c r="D123" s="120" t="s">
        <v>77</v>
      </c>
      <c r="E123" s="121" t="s">
        <v>114</v>
      </c>
      <c r="F123" s="121" t="s">
        <v>115</v>
      </c>
      <c r="I123" s="122"/>
      <c r="J123" s="123">
        <f>BK123</f>
        <v>0</v>
      </c>
      <c r="L123" s="119"/>
      <c r="M123" s="124"/>
      <c r="P123" s="125">
        <f>P124+P141+P145+P151+P156</f>
        <v>0</v>
      </c>
      <c r="R123" s="125">
        <f>R124+R141+R145+R151+R156</f>
        <v>7939.7920676816284</v>
      </c>
      <c r="T123" s="126">
        <f>T124+T141+T145+T151+T156</f>
        <v>3.6550400000000001</v>
      </c>
      <c r="AR123" s="120" t="s">
        <v>86</v>
      </c>
      <c r="AT123" s="127" t="s">
        <v>77</v>
      </c>
      <c r="AU123" s="127" t="s">
        <v>78</v>
      </c>
      <c r="AY123" s="120" t="s">
        <v>116</v>
      </c>
      <c r="BK123" s="128">
        <f>BK124+BK141+BK145+BK151+BK156</f>
        <v>0</v>
      </c>
    </row>
    <row r="124" spans="2:65" s="11" customFormat="1" ht="22.75" customHeight="1">
      <c r="B124" s="119"/>
      <c r="D124" s="120" t="s">
        <v>77</v>
      </c>
      <c r="E124" s="129" t="s">
        <v>86</v>
      </c>
      <c r="F124" s="129" t="s">
        <v>117</v>
      </c>
      <c r="I124" s="122"/>
      <c r="J124" s="130">
        <f>BK124</f>
        <v>0</v>
      </c>
      <c r="L124" s="119"/>
      <c r="M124" s="124"/>
      <c r="P124" s="125">
        <f>SUM(P125:P140)</f>
        <v>0</v>
      </c>
      <c r="R124" s="125">
        <f>SUM(R125:R140)</f>
        <v>3218.2834951456293</v>
      </c>
      <c r="T124" s="126">
        <f>SUM(T125:T140)</f>
        <v>0</v>
      </c>
      <c r="AR124" s="120" t="s">
        <v>86</v>
      </c>
      <c r="AT124" s="127" t="s">
        <v>77</v>
      </c>
      <c r="AU124" s="127" t="s">
        <v>86</v>
      </c>
      <c r="AY124" s="120" t="s">
        <v>116</v>
      </c>
      <c r="BK124" s="128">
        <f>SUM(BK125:BK140)</f>
        <v>0</v>
      </c>
    </row>
    <row r="125" spans="2:65" s="1" customFormat="1" ht="24.25" customHeight="1">
      <c r="B125" s="131"/>
      <c r="C125" s="132" t="s">
        <v>86</v>
      </c>
      <c r="D125" s="132" t="s">
        <v>118</v>
      </c>
      <c r="E125" s="133" t="s">
        <v>119</v>
      </c>
      <c r="F125" s="134" t="s">
        <v>120</v>
      </c>
      <c r="G125" s="135" t="s">
        <v>121</v>
      </c>
      <c r="H125" s="136">
        <v>1386</v>
      </c>
      <c r="I125" s="137"/>
      <c r="J125" s="138">
        <f t="shared" ref="J125:J140" si="0">ROUND(I125*H125,2)</f>
        <v>0</v>
      </c>
      <c r="K125" s="139"/>
      <c r="L125" s="28"/>
      <c r="M125" s="140" t="s">
        <v>1</v>
      </c>
      <c r="N125" s="141" t="s">
        <v>44</v>
      </c>
      <c r="P125" s="142">
        <f t="shared" ref="P125:P140" si="1">O125*H125</f>
        <v>0</v>
      </c>
      <c r="Q125" s="142">
        <v>0</v>
      </c>
      <c r="R125" s="142">
        <f t="shared" ref="R125:R140" si="2">Q125*H125</f>
        <v>0</v>
      </c>
      <c r="S125" s="142">
        <v>0</v>
      </c>
      <c r="T125" s="143">
        <f t="shared" ref="T125:T140" si="3">S125*H125</f>
        <v>0</v>
      </c>
      <c r="AR125" s="144" t="s">
        <v>122</v>
      </c>
      <c r="AT125" s="144" t="s">
        <v>118</v>
      </c>
      <c r="AU125" s="144" t="s">
        <v>123</v>
      </c>
      <c r="AY125" s="13" t="s">
        <v>116</v>
      </c>
      <c r="BE125" s="145">
        <f t="shared" ref="BE125:BE140" si="4">IF(N125="základná",J125,0)</f>
        <v>0</v>
      </c>
      <c r="BF125" s="145">
        <f t="shared" ref="BF125:BF140" si="5">IF(N125="znížená",J125,0)</f>
        <v>0</v>
      </c>
      <c r="BG125" s="145">
        <f t="shared" ref="BG125:BG140" si="6">IF(N125="zákl. prenesená",J125,0)</f>
        <v>0</v>
      </c>
      <c r="BH125" s="145">
        <f t="shared" ref="BH125:BH140" si="7">IF(N125="zníž. prenesená",J125,0)</f>
        <v>0</v>
      </c>
      <c r="BI125" s="145">
        <f t="shared" ref="BI125:BI140" si="8">IF(N125="nulová",J125,0)</f>
        <v>0</v>
      </c>
      <c r="BJ125" s="13" t="s">
        <v>123</v>
      </c>
      <c r="BK125" s="145">
        <f t="shared" ref="BK125:BK140" si="9">ROUND(I125*H125,2)</f>
        <v>0</v>
      </c>
      <c r="BL125" s="13" t="s">
        <v>122</v>
      </c>
      <c r="BM125" s="144" t="s">
        <v>124</v>
      </c>
    </row>
    <row r="126" spans="2:65" s="1" customFormat="1" ht="24.25" customHeight="1">
      <c r="B126" s="131"/>
      <c r="C126" s="132" t="s">
        <v>123</v>
      </c>
      <c r="D126" s="132" t="s">
        <v>118</v>
      </c>
      <c r="E126" s="133" t="s">
        <v>125</v>
      </c>
      <c r="F126" s="134" t="s">
        <v>126</v>
      </c>
      <c r="G126" s="135" t="s">
        <v>121</v>
      </c>
      <c r="H126" s="136">
        <v>1386</v>
      </c>
      <c r="I126" s="137"/>
      <c r="J126" s="138">
        <f t="shared" si="0"/>
        <v>0</v>
      </c>
      <c r="K126" s="139"/>
      <c r="L126" s="28"/>
      <c r="M126" s="140" t="s">
        <v>1</v>
      </c>
      <c r="N126" s="141" t="s">
        <v>44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122</v>
      </c>
      <c r="AT126" s="144" t="s">
        <v>118</v>
      </c>
      <c r="AU126" s="144" t="s">
        <v>123</v>
      </c>
      <c r="AY126" s="13" t="s">
        <v>116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3" t="s">
        <v>123</v>
      </c>
      <c r="BK126" s="145">
        <f t="shared" si="9"/>
        <v>0</v>
      </c>
      <c r="BL126" s="13" t="s">
        <v>122</v>
      </c>
      <c r="BM126" s="144" t="s">
        <v>127</v>
      </c>
    </row>
    <row r="127" spans="2:65" s="1" customFormat="1" ht="16.5" customHeight="1">
      <c r="B127" s="131"/>
      <c r="C127" s="132" t="s">
        <v>128</v>
      </c>
      <c r="D127" s="132" t="s">
        <v>118</v>
      </c>
      <c r="E127" s="133" t="s">
        <v>129</v>
      </c>
      <c r="F127" s="134" t="s">
        <v>130</v>
      </c>
      <c r="G127" s="135" t="s">
        <v>121</v>
      </c>
      <c r="H127" s="136">
        <v>25.6</v>
      </c>
      <c r="I127" s="137"/>
      <c r="J127" s="138">
        <f t="shared" si="0"/>
        <v>0</v>
      </c>
      <c r="K127" s="139"/>
      <c r="L127" s="28"/>
      <c r="M127" s="140" t="s">
        <v>1</v>
      </c>
      <c r="N127" s="141" t="s">
        <v>44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122</v>
      </c>
      <c r="AT127" s="144" t="s">
        <v>118</v>
      </c>
      <c r="AU127" s="144" t="s">
        <v>123</v>
      </c>
      <c r="AY127" s="13" t="s">
        <v>116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3" t="s">
        <v>123</v>
      </c>
      <c r="BK127" s="145">
        <f t="shared" si="9"/>
        <v>0</v>
      </c>
      <c r="BL127" s="13" t="s">
        <v>122</v>
      </c>
      <c r="BM127" s="144" t="s">
        <v>131</v>
      </c>
    </row>
    <row r="128" spans="2:65" s="1" customFormat="1" ht="37.75" customHeight="1">
      <c r="B128" s="131"/>
      <c r="C128" s="132" t="s">
        <v>122</v>
      </c>
      <c r="D128" s="132" t="s">
        <v>118</v>
      </c>
      <c r="E128" s="133" t="s">
        <v>132</v>
      </c>
      <c r="F128" s="134" t="s">
        <v>133</v>
      </c>
      <c r="G128" s="135" t="s">
        <v>121</v>
      </c>
      <c r="H128" s="136">
        <v>4712</v>
      </c>
      <c r="I128" s="137"/>
      <c r="J128" s="138">
        <f t="shared" si="0"/>
        <v>0</v>
      </c>
      <c r="K128" s="139"/>
      <c r="L128" s="28"/>
      <c r="M128" s="140" t="s">
        <v>1</v>
      </c>
      <c r="N128" s="141" t="s">
        <v>44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AR128" s="144" t="s">
        <v>122</v>
      </c>
      <c r="AT128" s="144" t="s">
        <v>118</v>
      </c>
      <c r="AU128" s="144" t="s">
        <v>123</v>
      </c>
      <c r="AY128" s="13" t="s">
        <v>116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3" t="s">
        <v>123</v>
      </c>
      <c r="BK128" s="145">
        <f t="shared" si="9"/>
        <v>0</v>
      </c>
      <c r="BL128" s="13" t="s">
        <v>122</v>
      </c>
      <c r="BM128" s="144" t="s">
        <v>134</v>
      </c>
    </row>
    <row r="129" spans="2:65" s="1" customFormat="1" ht="70" customHeight="1">
      <c r="B129" s="131"/>
      <c r="C129" s="132" t="s">
        <v>135</v>
      </c>
      <c r="D129" s="132" t="s">
        <v>118</v>
      </c>
      <c r="E129" s="133" t="s">
        <v>136</v>
      </c>
      <c r="F129" s="134" t="s">
        <v>137</v>
      </c>
      <c r="G129" s="135" t="s">
        <v>121</v>
      </c>
      <c r="H129" s="136">
        <v>4158</v>
      </c>
      <c r="I129" s="137"/>
      <c r="J129" s="138">
        <f t="shared" si="0"/>
        <v>0</v>
      </c>
      <c r="K129" s="139"/>
      <c r="L129" s="28"/>
      <c r="M129" s="140" t="s">
        <v>1</v>
      </c>
      <c r="N129" s="141" t="s">
        <v>44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122</v>
      </c>
      <c r="AT129" s="144" t="s">
        <v>118</v>
      </c>
      <c r="AU129" s="144" t="s">
        <v>123</v>
      </c>
      <c r="AY129" s="13" t="s">
        <v>116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3" t="s">
        <v>123</v>
      </c>
      <c r="BK129" s="145">
        <f t="shared" si="9"/>
        <v>0</v>
      </c>
      <c r="BL129" s="13" t="s">
        <v>122</v>
      </c>
      <c r="BM129" s="144" t="s">
        <v>138</v>
      </c>
    </row>
    <row r="130" spans="2:65" s="1" customFormat="1" ht="49" customHeight="1">
      <c r="B130" s="131"/>
      <c r="C130" s="132" t="s">
        <v>139</v>
      </c>
      <c r="D130" s="132" t="s">
        <v>118</v>
      </c>
      <c r="E130" s="133" t="s">
        <v>140</v>
      </c>
      <c r="F130" s="134" t="s">
        <v>141</v>
      </c>
      <c r="G130" s="135" t="s">
        <v>121</v>
      </c>
      <c r="H130" s="136">
        <v>5396.6890000000003</v>
      </c>
      <c r="I130" s="137"/>
      <c r="J130" s="138">
        <f t="shared" si="0"/>
        <v>0</v>
      </c>
      <c r="K130" s="139"/>
      <c r="L130" s="28"/>
      <c r="M130" s="140" t="s">
        <v>1</v>
      </c>
      <c r="N130" s="141" t="s">
        <v>44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122</v>
      </c>
      <c r="AT130" s="144" t="s">
        <v>118</v>
      </c>
      <c r="AU130" s="144" t="s">
        <v>123</v>
      </c>
      <c r="AY130" s="13" t="s">
        <v>116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3" t="s">
        <v>123</v>
      </c>
      <c r="BK130" s="145">
        <f t="shared" si="9"/>
        <v>0</v>
      </c>
      <c r="BL130" s="13" t="s">
        <v>122</v>
      </c>
      <c r="BM130" s="144" t="s">
        <v>142</v>
      </c>
    </row>
    <row r="131" spans="2:65" s="1" customFormat="1" ht="16.5" customHeight="1">
      <c r="B131" s="131"/>
      <c r="C131" s="132" t="s">
        <v>143</v>
      </c>
      <c r="D131" s="132" t="s">
        <v>118</v>
      </c>
      <c r="E131" s="133" t="s">
        <v>144</v>
      </c>
      <c r="F131" s="134" t="s">
        <v>145</v>
      </c>
      <c r="G131" s="135" t="s">
        <v>121</v>
      </c>
      <c r="H131" s="136">
        <v>4158</v>
      </c>
      <c r="I131" s="137"/>
      <c r="J131" s="138">
        <f t="shared" si="0"/>
        <v>0</v>
      </c>
      <c r="K131" s="139"/>
      <c r="L131" s="28"/>
      <c r="M131" s="140" t="s">
        <v>1</v>
      </c>
      <c r="N131" s="141" t="s">
        <v>44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122</v>
      </c>
      <c r="AT131" s="144" t="s">
        <v>118</v>
      </c>
      <c r="AU131" s="144" t="s">
        <v>123</v>
      </c>
      <c r="AY131" s="13" t="s">
        <v>116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3" t="s">
        <v>123</v>
      </c>
      <c r="BK131" s="145">
        <f t="shared" si="9"/>
        <v>0</v>
      </c>
      <c r="BL131" s="13" t="s">
        <v>122</v>
      </c>
      <c r="BM131" s="144" t="s">
        <v>146</v>
      </c>
    </row>
    <row r="132" spans="2:65" s="1" customFormat="1" ht="24.25" customHeight="1">
      <c r="B132" s="131"/>
      <c r="C132" s="132" t="s">
        <v>147</v>
      </c>
      <c r="D132" s="132" t="s">
        <v>118</v>
      </c>
      <c r="E132" s="133" t="s">
        <v>148</v>
      </c>
      <c r="F132" s="134" t="s">
        <v>149</v>
      </c>
      <c r="G132" s="135" t="s">
        <v>121</v>
      </c>
      <c r="H132" s="136">
        <v>2772</v>
      </c>
      <c r="I132" s="137"/>
      <c r="J132" s="138">
        <f t="shared" si="0"/>
        <v>0</v>
      </c>
      <c r="K132" s="139"/>
      <c r="L132" s="28"/>
      <c r="M132" s="140" t="s">
        <v>1</v>
      </c>
      <c r="N132" s="141" t="s">
        <v>44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122</v>
      </c>
      <c r="AT132" s="144" t="s">
        <v>118</v>
      </c>
      <c r="AU132" s="144" t="s">
        <v>123</v>
      </c>
      <c r="AY132" s="13" t="s">
        <v>116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3" t="s">
        <v>123</v>
      </c>
      <c r="BK132" s="145">
        <f t="shared" si="9"/>
        <v>0</v>
      </c>
      <c r="BL132" s="13" t="s">
        <v>122</v>
      </c>
      <c r="BM132" s="144" t="s">
        <v>150</v>
      </c>
    </row>
    <row r="133" spans="2:65" s="1" customFormat="1" ht="27" customHeight="1">
      <c r="B133" s="131"/>
      <c r="C133" s="132" t="s">
        <v>151</v>
      </c>
      <c r="D133" s="132" t="s">
        <v>118</v>
      </c>
      <c r="E133" s="133" t="s">
        <v>152</v>
      </c>
      <c r="F133" s="134" t="s">
        <v>153</v>
      </c>
      <c r="G133" s="135" t="s">
        <v>154</v>
      </c>
      <c r="H133" s="136">
        <v>4120</v>
      </c>
      <c r="I133" s="137"/>
      <c r="J133" s="138">
        <f t="shared" si="0"/>
        <v>0</v>
      </c>
      <c r="K133" s="139"/>
      <c r="L133" s="28"/>
      <c r="M133" s="140" t="s">
        <v>1</v>
      </c>
      <c r="N133" s="141" t="s">
        <v>44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122</v>
      </c>
      <c r="AT133" s="144" t="s">
        <v>118</v>
      </c>
      <c r="AU133" s="144" t="s">
        <v>123</v>
      </c>
      <c r="AY133" s="13" t="s">
        <v>116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3" t="s">
        <v>123</v>
      </c>
      <c r="BK133" s="145">
        <f t="shared" si="9"/>
        <v>0</v>
      </c>
      <c r="BL133" s="13" t="s">
        <v>122</v>
      </c>
      <c r="BM133" s="144" t="s">
        <v>155</v>
      </c>
    </row>
    <row r="134" spans="2:65" s="1" customFormat="1" ht="24.25" customHeight="1">
      <c r="B134" s="131"/>
      <c r="C134" s="132" t="s">
        <v>156</v>
      </c>
      <c r="D134" s="132" t="s">
        <v>118</v>
      </c>
      <c r="E134" s="133" t="s">
        <v>157</v>
      </c>
      <c r="F134" s="134" t="s">
        <v>158</v>
      </c>
      <c r="G134" s="135" t="s">
        <v>121</v>
      </c>
      <c r="H134" s="136">
        <v>8</v>
      </c>
      <c r="I134" s="137"/>
      <c r="J134" s="138">
        <f t="shared" si="0"/>
        <v>0</v>
      </c>
      <c r="K134" s="139"/>
      <c r="L134" s="28"/>
      <c r="M134" s="140" t="s">
        <v>1</v>
      </c>
      <c r="N134" s="141" t="s">
        <v>44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122</v>
      </c>
      <c r="AT134" s="144" t="s">
        <v>118</v>
      </c>
      <c r="AU134" s="144" t="s">
        <v>123</v>
      </c>
      <c r="AY134" s="13" t="s">
        <v>116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3" t="s">
        <v>123</v>
      </c>
      <c r="BK134" s="145">
        <f t="shared" si="9"/>
        <v>0</v>
      </c>
      <c r="BL134" s="13" t="s">
        <v>122</v>
      </c>
      <c r="BM134" s="144" t="s">
        <v>159</v>
      </c>
    </row>
    <row r="135" spans="2:65" s="1" customFormat="1" ht="23" customHeight="1">
      <c r="B135" s="131"/>
      <c r="C135" s="146" t="s">
        <v>160</v>
      </c>
      <c r="D135" s="146" t="s">
        <v>161</v>
      </c>
      <c r="E135" s="147" t="s">
        <v>162</v>
      </c>
      <c r="F135" s="148" t="s">
        <v>163</v>
      </c>
      <c r="G135" s="149" t="s">
        <v>164</v>
      </c>
      <c r="H135" s="150">
        <v>14.4</v>
      </c>
      <c r="I135" s="151"/>
      <c r="J135" s="152">
        <f t="shared" si="0"/>
        <v>0</v>
      </c>
      <c r="K135" s="153"/>
      <c r="L135" s="154"/>
      <c r="M135" s="155" t="s">
        <v>1</v>
      </c>
      <c r="N135" s="156" t="s">
        <v>44</v>
      </c>
      <c r="P135" s="142">
        <f t="shared" si="1"/>
        <v>0</v>
      </c>
      <c r="Q135" s="142">
        <v>1</v>
      </c>
      <c r="R135" s="142">
        <f t="shared" si="2"/>
        <v>14.4</v>
      </c>
      <c r="S135" s="142">
        <v>0</v>
      </c>
      <c r="T135" s="143">
        <f t="shared" si="3"/>
        <v>0</v>
      </c>
      <c r="AR135" s="144" t="s">
        <v>147</v>
      </c>
      <c r="AT135" s="144" t="s">
        <v>161</v>
      </c>
      <c r="AU135" s="144" t="s">
        <v>123</v>
      </c>
      <c r="AY135" s="13" t="s">
        <v>116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3" t="s">
        <v>123</v>
      </c>
      <c r="BK135" s="145">
        <f t="shared" si="9"/>
        <v>0</v>
      </c>
      <c r="BL135" s="13" t="s">
        <v>122</v>
      </c>
      <c r="BM135" s="144" t="s">
        <v>165</v>
      </c>
    </row>
    <row r="136" spans="2:65" s="1" customFormat="1" ht="24.25" customHeight="1">
      <c r="B136" s="131"/>
      <c r="C136" s="132" t="s">
        <v>166</v>
      </c>
      <c r="D136" s="132" t="s">
        <v>118</v>
      </c>
      <c r="E136" s="133" t="s">
        <v>167</v>
      </c>
      <c r="F136" s="134" t="s">
        <v>168</v>
      </c>
      <c r="G136" s="135" t="s">
        <v>154</v>
      </c>
      <c r="H136" s="136">
        <v>6930</v>
      </c>
      <c r="I136" s="137"/>
      <c r="J136" s="138">
        <f t="shared" si="0"/>
        <v>0</v>
      </c>
      <c r="K136" s="139"/>
      <c r="L136" s="28"/>
      <c r="M136" s="140" t="s">
        <v>1</v>
      </c>
      <c r="N136" s="141" t="s">
        <v>44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122</v>
      </c>
      <c r="AT136" s="144" t="s">
        <v>118</v>
      </c>
      <c r="AU136" s="144" t="s">
        <v>123</v>
      </c>
      <c r="AY136" s="13" t="s">
        <v>116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3" t="s">
        <v>123</v>
      </c>
      <c r="BK136" s="145">
        <f t="shared" si="9"/>
        <v>0</v>
      </c>
      <c r="BL136" s="13" t="s">
        <v>122</v>
      </c>
      <c r="BM136" s="144" t="s">
        <v>169</v>
      </c>
    </row>
    <row r="137" spans="2:65" s="1" customFormat="1" ht="33" customHeight="1">
      <c r="B137" s="131"/>
      <c r="C137" s="132" t="s">
        <v>170</v>
      </c>
      <c r="D137" s="132" t="s">
        <v>118</v>
      </c>
      <c r="E137" s="133" t="s">
        <v>171</v>
      </c>
      <c r="F137" s="134" t="s">
        <v>172</v>
      </c>
      <c r="G137" s="135" t="s">
        <v>154</v>
      </c>
      <c r="H137" s="136">
        <v>6930</v>
      </c>
      <c r="I137" s="137"/>
      <c r="J137" s="138">
        <f t="shared" si="0"/>
        <v>0</v>
      </c>
      <c r="K137" s="139"/>
      <c r="L137" s="28"/>
      <c r="M137" s="140" t="s">
        <v>1</v>
      </c>
      <c r="N137" s="141" t="s">
        <v>44</v>
      </c>
      <c r="P137" s="142">
        <f t="shared" si="1"/>
        <v>0</v>
      </c>
      <c r="Q137" s="142">
        <v>0.46232085067036499</v>
      </c>
      <c r="R137" s="142">
        <f t="shared" si="2"/>
        <v>3203.8834951456292</v>
      </c>
      <c r="S137" s="142">
        <v>0</v>
      </c>
      <c r="T137" s="143">
        <f t="shared" si="3"/>
        <v>0</v>
      </c>
      <c r="AR137" s="144" t="s">
        <v>122</v>
      </c>
      <c r="AT137" s="144" t="s">
        <v>118</v>
      </c>
      <c r="AU137" s="144" t="s">
        <v>123</v>
      </c>
      <c r="AY137" s="13" t="s">
        <v>116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3" t="s">
        <v>123</v>
      </c>
      <c r="BK137" s="145">
        <f t="shared" si="9"/>
        <v>0</v>
      </c>
      <c r="BL137" s="13" t="s">
        <v>122</v>
      </c>
      <c r="BM137" s="144" t="s">
        <v>173</v>
      </c>
    </row>
    <row r="138" spans="2:65" s="1" customFormat="1" ht="24.25" customHeight="1">
      <c r="B138" s="131"/>
      <c r="C138" s="132" t="s">
        <v>174</v>
      </c>
      <c r="D138" s="132" t="s">
        <v>118</v>
      </c>
      <c r="E138" s="133" t="s">
        <v>175</v>
      </c>
      <c r="F138" s="134" t="s">
        <v>176</v>
      </c>
      <c r="G138" s="135" t="s">
        <v>154</v>
      </c>
      <c r="H138" s="136">
        <v>2060</v>
      </c>
      <c r="I138" s="137"/>
      <c r="J138" s="138">
        <f t="shared" si="0"/>
        <v>0</v>
      </c>
      <c r="K138" s="139"/>
      <c r="L138" s="28"/>
      <c r="M138" s="140" t="s">
        <v>1</v>
      </c>
      <c r="N138" s="141" t="s">
        <v>44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122</v>
      </c>
      <c r="AT138" s="144" t="s">
        <v>118</v>
      </c>
      <c r="AU138" s="144" t="s">
        <v>123</v>
      </c>
      <c r="AY138" s="13" t="s">
        <v>116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3" t="s">
        <v>123</v>
      </c>
      <c r="BK138" s="145">
        <f t="shared" si="9"/>
        <v>0</v>
      </c>
      <c r="BL138" s="13" t="s">
        <v>122</v>
      </c>
      <c r="BM138" s="144" t="s">
        <v>177</v>
      </c>
    </row>
    <row r="139" spans="2:65" s="1" customFormat="1" ht="16.5" customHeight="1">
      <c r="B139" s="131"/>
      <c r="C139" s="132" t="s">
        <v>178</v>
      </c>
      <c r="D139" s="132" t="s">
        <v>118</v>
      </c>
      <c r="E139" s="133" t="s">
        <v>179</v>
      </c>
      <c r="F139" s="134" t="s">
        <v>180</v>
      </c>
      <c r="G139" s="135" t="s">
        <v>154</v>
      </c>
      <c r="H139" s="136">
        <v>2060</v>
      </c>
      <c r="I139" s="137"/>
      <c r="J139" s="138">
        <f t="shared" si="0"/>
        <v>0</v>
      </c>
      <c r="K139" s="139"/>
      <c r="L139" s="28"/>
      <c r="M139" s="140" t="s">
        <v>1</v>
      </c>
      <c r="N139" s="141" t="s">
        <v>44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122</v>
      </c>
      <c r="AT139" s="144" t="s">
        <v>118</v>
      </c>
      <c r="AU139" s="144" t="s">
        <v>123</v>
      </c>
      <c r="AY139" s="13" t="s">
        <v>116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3" t="s">
        <v>123</v>
      </c>
      <c r="BK139" s="145">
        <f t="shared" si="9"/>
        <v>0</v>
      </c>
      <c r="BL139" s="13" t="s">
        <v>122</v>
      </c>
      <c r="BM139" s="144" t="s">
        <v>181</v>
      </c>
    </row>
    <row r="140" spans="2:65" s="1" customFormat="1" ht="37.75" customHeight="1">
      <c r="B140" s="131"/>
      <c r="C140" s="132" t="s">
        <v>182</v>
      </c>
      <c r="D140" s="132" t="s">
        <v>118</v>
      </c>
      <c r="E140" s="133" t="s">
        <v>183</v>
      </c>
      <c r="F140" s="134" t="s">
        <v>184</v>
      </c>
      <c r="G140" s="135" t="s">
        <v>185</v>
      </c>
      <c r="H140" s="136">
        <v>2054</v>
      </c>
      <c r="I140" s="137"/>
      <c r="J140" s="138">
        <f t="shared" si="0"/>
        <v>0</v>
      </c>
      <c r="K140" s="139"/>
      <c r="L140" s="28"/>
      <c r="M140" s="140" t="s">
        <v>1</v>
      </c>
      <c r="N140" s="141" t="s">
        <v>44</v>
      </c>
      <c r="P140" s="142">
        <f t="shared" si="1"/>
        <v>0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44" t="s">
        <v>122</v>
      </c>
      <c r="AT140" s="144" t="s">
        <v>118</v>
      </c>
      <c r="AU140" s="144" t="s">
        <v>123</v>
      </c>
      <c r="AY140" s="13" t="s">
        <v>116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3" t="s">
        <v>123</v>
      </c>
      <c r="BK140" s="145">
        <f t="shared" si="9"/>
        <v>0</v>
      </c>
      <c r="BL140" s="13" t="s">
        <v>122</v>
      </c>
      <c r="BM140" s="144" t="s">
        <v>186</v>
      </c>
    </row>
    <row r="141" spans="2:65" s="11" customFormat="1" ht="22.75" customHeight="1">
      <c r="B141" s="119"/>
      <c r="D141" s="120" t="s">
        <v>77</v>
      </c>
      <c r="E141" s="129" t="s">
        <v>122</v>
      </c>
      <c r="F141" s="129" t="s">
        <v>187</v>
      </c>
      <c r="I141" s="122"/>
      <c r="J141" s="130">
        <f>BK141</f>
        <v>0</v>
      </c>
      <c r="L141" s="119"/>
      <c r="M141" s="124"/>
      <c r="P141" s="125">
        <f>SUM(P142:P144)</f>
        <v>0</v>
      </c>
      <c r="R141" s="125">
        <f>SUM(R142:R144)</f>
        <v>30.125858000000001</v>
      </c>
      <c r="T141" s="126">
        <f>SUM(T142:T144)</f>
        <v>0</v>
      </c>
      <c r="AR141" s="120" t="s">
        <v>86</v>
      </c>
      <c r="AT141" s="127" t="s">
        <v>77</v>
      </c>
      <c r="AU141" s="127" t="s">
        <v>86</v>
      </c>
      <c r="AY141" s="120" t="s">
        <v>116</v>
      </c>
      <c r="BK141" s="128">
        <f>SUM(BK142:BK144)</f>
        <v>0</v>
      </c>
    </row>
    <row r="142" spans="2:65" s="1" customFormat="1" ht="37.75" customHeight="1">
      <c r="B142" s="131"/>
      <c r="C142" s="132" t="s">
        <v>188</v>
      </c>
      <c r="D142" s="132" t="s">
        <v>118</v>
      </c>
      <c r="E142" s="133" t="s">
        <v>189</v>
      </c>
      <c r="F142" s="134" t="s">
        <v>190</v>
      </c>
      <c r="G142" s="135" t="s">
        <v>121</v>
      </c>
      <c r="H142" s="136">
        <v>6.4</v>
      </c>
      <c r="I142" s="137"/>
      <c r="J142" s="138">
        <f>ROUND(I142*H142,2)</f>
        <v>0</v>
      </c>
      <c r="K142" s="139"/>
      <c r="L142" s="28"/>
      <c r="M142" s="140" t="s">
        <v>1</v>
      </c>
      <c r="N142" s="141" t="s">
        <v>44</v>
      </c>
      <c r="P142" s="142">
        <f>O142*H142</f>
        <v>0</v>
      </c>
      <c r="Q142" s="142">
        <v>1.8907700000000001</v>
      </c>
      <c r="R142" s="142">
        <f>Q142*H142</f>
        <v>12.100928000000001</v>
      </c>
      <c r="S142" s="142">
        <v>0</v>
      </c>
      <c r="T142" s="143">
        <f>S142*H142</f>
        <v>0</v>
      </c>
      <c r="AR142" s="144" t="s">
        <v>122</v>
      </c>
      <c r="AT142" s="144" t="s">
        <v>118</v>
      </c>
      <c r="AU142" s="144" t="s">
        <v>123</v>
      </c>
      <c r="AY142" s="13" t="s">
        <v>116</v>
      </c>
      <c r="BE142" s="145">
        <f>IF(N142="základná",J142,0)</f>
        <v>0</v>
      </c>
      <c r="BF142" s="145">
        <f>IF(N142="znížená",J142,0)</f>
        <v>0</v>
      </c>
      <c r="BG142" s="145">
        <f>IF(N142="zákl. prenesená",J142,0)</f>
        <v>0</v>
      </c>
      <c r="BH142" s="145">
        <f>IF(N142="zníž. prenesená",J142,0)</f>
        <v>0</v>
      </c>
      <c r="BI142" s="145">
        <f>IF(N142="nulová",J142,0)</f>
        <v>0</v>
      </c>
      <c r="BJ142" s="13" t="s">
        <v>123</v>
      </c>
      <c r="BK142" s="145">
        <f>ROUND(I142*H142,2)</f>
        <v>0</v>
      </c>
      <c r="BL142" s="13" t="s">
        <v>122</v>
      </c>
      <c r="BM142" s="144" t="s">
        <v>191</v>
      </c>
    </row>
    <row r="143" spans="2:65" s="1" customFormat="1" ht="24.25" customHeight="1">
      <c r="B143" s="131"/>
      <c r="C143" s="132" t="s">
        <v>192</v>
      </c>
      <c r="D143" s="132" t="s">
        <v>118</v>
      </c>
      <c r="E143" s="133" t="s">
        <v>193</v>
      </c>
      <c r="F143" s="134" t="s">
        <v>194</v>
      </c>
      <c r="G143" s="135" t="s">
        <v>154</v>
      </c>
      <c r="H143" s="136">
        <v>6930</v>
      </c>
      <c r="I143" s="137"/>
      <c r="J143" s="138">
        <f>ROUND(I143*H143,2)</f>
        <v>0</v>
      </c>
      <c r="K143" s="139"/>
      <c r="L143" s="28"/>
      <c r="M143" s="140" t="s">
        <v>1</v>
      </c>
      <c r="N143" s="141" t="s">
        <v>44</v>
      </c>
      <c r="P143" s="142">
        <f>O143*H143</f>
        <v>0</v>
      </c>
      <c r="Q143" s="142">
        <v>2.2499999999999998E-3</v>
      </c>
      <c r="R143" s="142">
        <f>Q143*H143</f>
        <v>15.592499999999999</v>
      </c>
      <c r="S143" s="142">
        <v>0</v>
      </c>
      <c r="T143" s="143">
        <f>S143*H143</f>
        <v>0</v>
      </c>
      <c r="AR143" s="144" t="s">
        <v>122</v>
      </c>
      <c r="AT143" s="144" t="s">
        <v>118</v>
      </c>
      <c r="AU143" s="144" t="s">
        <v>123</v>
      </c>
      <c r="AY143" s="13" t="s">
        <v>116</v>
      </c>
      <c r="BE143" s="145">
        <f>IF(N143="základná",J143,0)</f>
        <v>0</v>
      </c>
      <c r="BF143" s="145">
        <f>IF(N143="znížená",J143,0)</f>
        <v>0</v>
      </c>
      <c r="BG143" s="145">
        <f>IF(N143="zákl. prenesená",J143,0)</f>
        <v>0</v>
      </c>
      <c r="BH143" s="145">
        <f>IF(N143="zníž. prenesená",J143,0)</f>
        <v>0</v>
      </c>
      <c r="BI143" s="145">
        <f>IF(N143="nulová",J143,0)</f>
        <v>0</v>
      </c>
      <c r="BJ143" s="13" t="s">
        <v>123</v>
      </c>
      <c r="BK143" s="145">
        <f>ROUND(I143*H143,2)</f>
        <v>0</v>
      </c>
      <c r="BL143" s="13" t="s">
        <v>122</v>
      </c>
      <c r="BM143" s="144" t="s">
        <v>195</v>
      </c>
    </row>
    <row r="144" spans="2:65" s="1" customFormat="1" ht="26" customHeight="1">
      <c r="B144" s="131"/>
      <c r="C144" s="146" t="s">
        <v>196</v>
      </c>
      <c r="D144" s="146" t="s">
        <v>161</v>
      </c>
      <c r="E144" s="147" t="s">
        <v>197</v>
      </c>
      <c r="F144" s="148" t="s">
        <v>198</v>
      </c>
      <c r="G144" s="149" t="s">
        <v>154</v>
      </c>
      <c r="H144" s="150">
        <v>8108.1</v>
      </c>
      <c r="I144" s="151"/>
      <c r="J144" s="152">
        <f>ROUND(I144*H144,2)</f>
        <v>0</v>
      </c>
      <c r="K144" s="153"/>
      <c r="L144" s="154"/>
      <c r="M144" s="155" t="s">
        <v>1</v>
      </c>
      <c r="N144" s="156" t="s">
        <v>44</v>
      </c>
      <c r="P144" s="142">
        <f>O144*H144</f>
        <v>0</v>
      </c>
      <c r="Q144" s="142">
        <v>2.9999999999999997E-4</v>
      </c>
      <c r="R144" s="142">
        <f>Q144*H144</f>
        <v>2.4324300000000001</v>
      </c>
      <c r="S144" s="142">
        <v>0</v>
      </c>
      <c r="T144" s="143">
        <f>S144*H144</f>
        <v>0</v>
      </c>
      <c r="AR144" s="144" t="s">
        <v>147</v>
      </c>
      <c r="AT144" s="144" t="s">
        <v>161</v>
      </c>
      <c r="AU144" s="144" t="s">
        <v>123</v>
      </c>
      <c r="AY144" s="13" t="s">
        <v>116</v>
      </c>
      <c r="BE144" s="145">
        <f>IF(N144="základná",J144,0)</f>
        <v>0</v>
      </c>
      <c r="BF144" s="145">
        <f>IF(N144="znížená",J144,0)</f>
        <v>0</v>
      </c>
      <c r="BG144" s="145">
        <f>IF(N144="zákl. prenesená",J144,0)</f>
        <v>0</v>
      </c>
      <c r="BH144" s="145">
        <f>IF(N144="zníž. prenesená",J144,0)</f>
        <v>0</v>
      </c>
      <c r="BI144" s="145">
        <f>IF(N144="nulová",J144,0)</f>
        <v>0</v>
      </c>
      <c r="BJ144" s="13" t="s">
        <v>123</v>
      </c>
      <c r="BK144" s="145">
        <f>ROUND(I144*H144,2)</f>
        <v>0</v>
      </c>
      <c r="BL144" s="13" t="s">
        <v>122</v>
      </c>
      <c r="BM144" s="144" t="s">
        <v>199</v>
      </c>
    </row>
    <row r="145" spans="2:65" s="11" customFormat="1" ht="22.75" customHeight="1">
      <c r="B145" s="119"/>
      <c r="D145" s="120" t="s">
        <v>77</v>
      </c>
      <c r="E145" s="129" t="s">
        <v>135</v>
      </c>
      <c r="F145" s="129" t="s">
        <v>200</v>
      </c>
      <c r="I145" s="122"/>
      <c r="J145" s="130">
        <f>BK145</f>
        <v>0</v>
      </c>
      <c r="L145" s="119"/>
      <c r="M145" s="124"/>
      <c r="P145" s="125">
        <f>SUM(P146:P150)</f>
        <v>0</v>
      </c>
      <c r="R145" s="125">
        <f>SUM(R146:R150)</f>
        <v>4636.6224999999995</v>
      </c>
      <c r="T145" s="126">
        <f>SUM(T146:T150)</f>
        <v>0</v>
      </c>
      <c r="AR145" s="120" t="s">
        <v>86</v>
      </c>
      <c r="AT145" s="127" t="s">
        <v>77</v>
      </c>
      <c r="AU145" s="127" t="s">
        <v>86</v>
      </c>
      <c r="AY145" s="120" t="s">
        <v>116</v>
      </c>
      <c r="BK145" s="128">
        <f>SUM(BK146:BK150)</f>
        <v>0</v>
      </c>
    </row>
    <row r="146" spans="2:65" s="1" customFormat="1" ht="37.75" customHeight="1">
      <c r="B146" s="131"/>
      <c r="C146" s="132" t="s">
        <v>7</v>
      </c>
      <c r="D146" s="132" t="s">
        <v>118</v>
      </c>
      <c r="E146" s="133" t="s">
        <v>201</v>
      </c>
      <c r="F146" s="134" t="s">
        <v>202</v>
      </c>
      <c r="G146" s="135" t="s">
        <v>154</v>
      </c>
      <c r="H146" s="136">
        <v>6930</v>
      </c>
      <c r="I146" s="137"/>
      <c r="J146" s="138">
        <f>ROUND(I146*H146,2)</f>
        <v>0</v>
      </c>
      <c r="K146" s="139"/>
      <c r="L146" s="28"/>
      <c r="M146" s="140" t="s">
        <v>1</v>
      </c>
      <c r="N146" s="141" t="s">
        <v>44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122</v>
      </c>
      <c r="AT146" s="144" t="s">
        <v>118</v>
      </c>
      <c r="AU146" s="144" t="s">
        <v>123</v>
      </c>
      <c r="AY146" s="13" t="s">
        <v>116</v>
      </c>
      <c r="BE146" s="145">
        <f>IF(N146="základná",J146,0)</f>
        <v>0</v>
      </c>
      <c r="BF146" s="145">
        <f>IF(N146="znížená",J146,0)</f>
        <v>0</v>
      </c>
      <c r="BG146" s="145">
        <f>IF(N146="zákl. prenesená",J146,0)</f>
        <v>0</v>
      </c>
      <c r="BH146" s="145">
        <f>IF(N146="zníž. prenesená",J146,0)</f>
        <v>0</v>
      </c>
      <c r="BI146" s="145">
        <f>IF(N146="nulová",J146,0)</f>
        <v>0</v>
      </c>
      <c r="BJ146" s="13" t="s">
        <v>123</v>
      </c>
      <c r="BK146" s="145">
        <f>ROUND(I146*H146,2)</f>
        <v>0</v>
      </c>
      <c r="BL146" s="13" t="s">
        <v>122</v>
      </c>
      <c r="BM146" s="144" t="s">
        <v>203</v>
      </c>
    </row>
    <row r="147" spans="2:65" s="1" customFormat="1" ht="30" customHeight="1">
      <c r="B147" s="131"/>
      <c r="C147" s="146" t="s">
        <v>204</v>
      </c>
      <c r="D147" s="146" t="s">
        <v>161</v>
      </c>
      <c r="E147" s="147" t="s">
        <v>205</v>
      </c>
      <c r="F147" s="148" t="s">
        <v>206</v>
      </c>
      <c r="G147" s="149" t="s">
        <v>164</v>
      </c>
      <c r="H147" s="150">
        <v>304.92</v>
      </c>
      <c r="I147" s="151"/>
      <c r="J147" s="152">
        <f>ROUND(I147*H147,2)</f>
        <v>0</v>
      </c>
      <c r="K147" s="153"/>
      <c r="L147" s="154"/>
      <c r="M147" s="155" t="s">
        <v>1</v>
      </c>
      <c r="N147" s="156" t="s">
        <v>44</v>
      </c>
      <c r="P147" s="142">
        <f>O147*H147</f>
        <v>0</v>
      </c>
      <c r="Q147" s="142">
        <v>1</v>
      </c>
      <c r="R147" s="142">
        <f>Q147*H147</f>
        <v>304.92</v>
      </c>
      <c r="S147" s="142">
        <v>0</v>
      </c>
      <c r="T147" s="143">
        <f>S147*H147</f>
        <v>0</v>
      </c>
      <c r="AR147" s="144" t="s">
        <v>147</v>
      </c>
      <c r="AT147" s="144" t="s">
        <v>161</v>
      </c>
      <c r="AU147" s="144" t="s">
        <v>123</v>
      </c>
      <c r="AY147" s="13" t="s">
        <v>116</v>
      </c>
      <c r="BE147" s="145">
        <f>IF(N147="základná",J147,0)</f>
        <v>0</v>
      </c>
      <c r="BF147" s="145">
        <f>IF(N147="znížená",J147,0)</f>
        <v>0</v>
      </c>
      <c r="BG147" s="145">
        <f>IF(N147="zákl. prenesená",J147,0)</f>
        <v>0</v>
      </c>
      <c r="BH147" s="145">
        <f>IF(N147="zníž. prenesená",J147,0)</f>
        <v>0</v>
      </c>
      <c r="BI147" s="145">
        <f>IF(N147="nulová",J147,0)</f>
        <v>0</v>
      </c>
      <c r="BJ147" s="13" t="s">
        <v>123</v>
      </c>
      <c r="BK147" s="145">
        <f>ROUND(I147*H147,2)</f>
        <v>0</v>
      </c>
      <c r="BL147" s="13" t="s">
        <v>122</v>
      </c>
      <c r="BM147" s="144" t="s">
        <v>207</v>
      </c>
    </row>
    <row r="148" spans="2:65" s="1" customFormat="1" ht="33" customHeight="1">
      <c r="B148" s="131"/>
      <c r="C148" s="132" t="s">
        <v>208</v>
      </c>
      <c r="D148" s="132" t="s">
        <v>118</v>
      </c>
      <c r="E148" s="133" t="s">
        <v>209</v>
      </c>
      <c r="F148" s="134" t="s">
        <v>210</v>
      </c>
      <c r="G148" s="135" t="s">
        <v>154</v>
      </c>
      <c r="H148" s="136">
        <v>6930</v>
      </c>
      <c r="I148" s="137"/>
      <c r="J148" s="138">
        <f>ROUND(I148*H148,2)</f>
        <v>0</v>
      </c>
      <c r="K148" s="139"/>
      <c r="L148" s="28"/>
      <c r="M148" s="140" t="s">
        <v>1</v>
      </c>
      <c r="N148" s="141" t="s">
        <v>44</v>
      </c>
      <c r="P148" s="142">
        <f>O148*H148</f>
        <v>0</v>
      </c>
      <c r="Q148" s="142">
        <v>0.27994000000000002</v>
      </c>
      <c r="R148" s="142">
        <f>Q148*H148</f>
        <v>1939.9842000000001</v>
      </c>
      <c r="S148" s="142">
        <v>0</v>
      </c>
      <c r="T148" s="143">
        <f>S148*H148</f>
        <v>0</v>
      </c>
      <c r="AR148" s="144" t="s">
        <v>122</v>
      </c>
      <c r="AT148" s="144" t="s">
        <v>118</v>
      </c>
      <c r="AU148" s="144" t="s">
        <v>123</v>
      </c>
      <c r="AY148" s="13" t="s">
        <v>116</v>
      </c>
      <c r="BE148" s="145">
        <f>IF(N148="základná",J148,0)</f>
        <v>0</v>
      </c>
      <c r="BF148" s="145">
        <f>IF(N148="znížená",J148,0)</f>
        <v>0</v>
      </c>
      <c r="BG148" s="145">
        <f>IF(N148="zákl. prenesená",J148,0)</f>
        <v>0</v>
      </c>
      <c r="BH148" s="145">
        <f>IF(N148="zníž. prenesená",J148,0)</f>
        <v>0</v>
      </c>
      <c r="BI148" s="145">
        <f>IF(N148="nulová",J148,0)</f>
        <v>0</v>
      </c>
      <c r="BJ148" s="13" t="s">
        <v>123</v>
      </c>
      <c r="BK148" s="145">
        <f>ROUND(I148*H148,2)</f>
        <v>0</v>
      </c>
      <c r="BL148" s="13" t="s">
        <v>122</v>
      </c>
      <c r="BM148" s="144" t="s">
        <v>211</v>
      </c>
    </row>
    <row r="149" spans="2:65" s="1" customFormat="1" ht="33" customHeight="1">
      <c r="B149" s="131"/>
      <c r="C149" s="132" t="s">
        <v>212</v>
      </c>
      <c r="D149" s="132" t="s">
        <v>118</v>
      </c>
      <c r="E149" s="133" t="s">
        <v>213</v>
      </c>
      <c r="F149" s="134" t="s">
        <v>214</v>
      </c>
      <c r="G149" s="135" t="s">
        <v>154</v>
      </c>
      <c r="H149" s="136">
        <v>6930</v>
      </c>
      <c r="I149" s="137"/>
      <c r="J149" s="138">
        <f>ROUND(I149*H149,2)</f>
        <v>0</v>
      </c>
      <c r="K149" s="139"/>
      <c r="L149" s="28"/>
      <c r="M149" s="140" t="s">
        <v>1</v>
      </c>
      <c r="N149" s="141" t="s">
        <v>44</v>
      </c>
      <c r="P149" s="142">
        <f>O149*H149</f>
        <v>0</v>
      </c>
      <c r="Q149" s="142">
        <v>0.3</v>
      </c>
      <c r="R149" s="142">
        <f>Q149*H149</f>
        <v>2079</v>
      </c>
      <c r="S149" s="142">
        <v>0</v>
      </c>
      <c r="T149" s="143">
        <f>S149*H149</f>
        <v>0</v>
      </c>
      <c r="AR149" s="144" t="s">
        <v>122</v>
      </c>
      <c r="AT149" s="144" t="s">
        <v>118</v>
      </c>
      <c r="AU149" s="144" t="s">
        <v>123</v>
      </c>
      <c r="AY149" s="13" t="s">
        <v>116</v>
      </c>
      <c r="BE149" s="145">
        <f>IF(N149="základná",J149,0)</f>
        <v>0</v>
      </c>
      <c r="BF149" s="145">
        <f>IF(N149="znížená",J149,0)</f>
        <v>0</v>
      </c>
      <c r="BG149" s="145">
        <f>IF(N149="zákl. prenesená",J149,0)</f>
        <v>0</v>
      </c>
      <c r="BH149" s="145">
        <f>IF(N149="zníž. prenesená",J149,0)</f>
        <v>0</v>
      </c>
      <c r="BI149" s="145">
        <f>IF(N149="nulová",J149,0)</f>
        <v>0</v>
      </c>
      <c r="BJ149" s="13" t="s">
        <v>123</v>
      </c>
      <c r="BK149" s="145">
        <f>ROUND(I149*H149,2)</f>
        <v>0</v>
      </c>
      <c r="BL149" s="13" t="s">
        <v>122</v>
      </c>
      <c r="BM149" s="144" t="s">
        <v>215</v>
      </c>
    </row>
    <row r="150" spans="2:65" s="1" customFormat="1" ht="37.75" customHeight="1">
      <c r="B150" s="131"/>
      <c r="C150" s="132" t="s">
        <v>216</v>
      </c>
      <c r="D150" s="132" t="s">
        <v>118</v>
      </c>
      <c r="E150" s="133" t="s">
        <v>217</v>
      </c>
      <c r="F150" s="134" t="s">
        <v>218</v>
      </c>
      <c r="G150" s="135" t="s">
        <v>154</v>
      </c>
      <c r="H150" s="136">
        <v>1030</v>
      </c>
      <c r="I150" s="137"/>
      <c r="J150" s="138">
        <f>ROUND(I150*H150,2)</f>
        <v>0</v>
      </c>
      <c r="K150" s="139"/>
      <c r="L150" s="28"/>
      <c r="M150" s="140" t="s">
        <v>1</v>
      </c>
      <c r="N150" s="141" t="s">
        <v>44</v>
      </c>
      <c r="P150" s="142">
        <f>O150*H150</f>
        <v>0</v>
      </c>
      <c r="Q150" s="142">
        <v>0.30360999999999999</v>
      </c>
      <c r="R150" s="142">
        <f>Q150*H150</f>
        <v>312.7183</v>
      </c>
      <c r="S150" s="142">
        <v>0</v>
      </c>
      <c r="T150" s="143">
        <f>S150*H150</f>
        <v>0</v>
      </c>
      <c r="AR150" s="144" t="s">
        <v>122</v>
      </c>
      <c r="AT150" s="144" t="s">
        <v>118</v>
      </c>
      <c r="AU150" s="144" t="s">
        <v>123</v>
      </c>
      <c r="AY150" s="13" t="s">
        <v>116</v>
      </c>
      <c r="BE150" s="145">
        <f>IF(N150="základná",J150,0)</f>
        <v>0</v>
      </c>
      <c r="BF150" s="145">
        <f>IF(N150="znížená",J150,0)</f>
        <v>0</v>
      </c>
      <c r="BG150" s="145">
        <f>IF(N150="zákl. prenesená",J150,0)</f>
        <v>0</v>
      </c>
      <c r="BH150" s="145">
        <f>IF(N150="zníž. prenesená",J150,0)</f>
        <v>0</v>
      </c>
      <c r="BI150" s="145">
        <f>IF(N150="nulová",J150,0)</f>
        <v>0</v>
      </c>
      <c r="BJ150" s="13" t="s">
        <v>123</v>
      </c>
      <c r="BK150" s="145">
        <f>ROUND(I150*H150,2)</f>
        <v>0</v>
      </c>
      <c r="BL150" s="13" t="s">
        <v>122</v>
      </c>
      <c r="BM150" s="144" t="s">
        <v>219</v>
      </c>
    </row>
    <row r="151" spans="2:65" s="11" customFormat="1" ht="22.75" customHeight="1">
      <c r="B151" s="119"/>
      <c r="D151" s="120" t="s">
        <v>77</v>
      </c>
      <c r="E151" s="129" t="s">
        <v>151</v>
      </c>
      <c r="F151" s="129" t="s">
        <v>220</v>
      </c>
      <c r="I151" s="122"/>
      <c r="J151" s="130">
        <f>BK151</f>
        <v>0</v>
      </c>
      <c r="L151" s="119"/>
      <c r="M151" s="124"/>
      <c r="P151" s="125">
        <f>SUM(P152:P155)</f>
        <v>0</v>
      </c>
      <c r="R151" s="125">
        <f>SUM(R152:R155)</f>
        <v>54.760214535999999</v>
      </c>
      <c r="T151" s="126">
        <f>SUM(T152:T155)</f>
        <v>3.6550400000000001</v>
      </c>
      <c r="AR151" s="120" t="s">
        <v>86</v>
      </c>
      <c r="AT151" s="127" t="s">
        <v>77</v>
      </c>
      <c r="AU151" s="127" t="s">
        <v>86</v>
      </c>
      <c r="AY151" s="120" t="s">
        <v>116</v>
      </c>
      <c r="BK151" s="128">
        <f>SUM(BK152:BK155)</f>
        <v>0</v>
      </c>
    </row>
    <row r="152" spans="2:65" s="1" customFormat="1" ht="24.25" customHeight="1">
      <c r="B152" s="131"/>
      <c r="C152" s="132" t="s">
        <v>221</v>
      </c>
      <c r="D152" s="132" t="s">
        <v>118</v>
      </c>
      <c r="E152" s="133" t="s">
        <v>222</v>
      </c>
      <c r="F152" s="134" t="s">
        <v>223</v>
      </c>
      <c r="G152" s="135" t="s">
        <v>224</v>
      </c>
      <c r="H152" s="136">
        <v>8</v>
      </c>
      <c r="I152" s="137"/>
      <c r="J152" s="138">
        <f>ROUND(I152*H152,2)</f>
        <v>0</v>
      </c>
      <c r="K152" s="139"/>
      <c r="L152" s="28"/>
      <c r="M152" s="140" t="s">
        <v>1</v>
      </c>
      <c r="N152" s="141" t="s">
        <v>44</v>
      </c>
      <c r="P152" s="142">
        <f>O152*H152</f>
        <v>0</v>
      </c>
      <c r="Q152" s="142">
        <v>6.775464317</v>
      </c>
      <c r="R152" s="142">
        <f>Q152*H152</f>
        <v>54.203714536</v>
      </c>
      <c r="S152" s="142">
        <v>0</v>
      </c>
      <c r="T152" s="143">
        <f>S152*H152</f>
        <v>0</v>
      </c>
      <c r="AR152" s="144" t="s">
        <v>122</v>
      </c>
      <c r="AT152" s="144" t="s">
        <v>118</v>
      </c>
      <c r="AU152" s="144" t="s">
        <v>123</v>
      </c>
      <c r="AY152" s="13" t="s">
        <v>116</v>
      </c>
      <c r="BE152" s="145">
        <f>IF(N152="základná",J152,0)</f>
        <v>0</v>
      </c>
      <c r="BF152" s="145">
        <f>IF(N152="znížená",J152,0)</f>
        <v>0</v>
      </c>
      <c r="BG152" s="145">
        <f>IF(N152="zákl. prenesená",J152,0)</f>
        <v>0</v>
      </c>
      <c r="BH152" s="145">
        <f>IF(N152="zníž. prenesená",J152,0)</f>
        <v>0</v>
      </c>
      <c r="BI152" s="145">
        <f>IF(N152="nulová",J152,0)</f>
        <v>0</v>
      </c>
      <c r="BJ152" s="13" t="s">
        <v>123</v>
      </c>
      <c r="BK152" s="145">
        <f>ROUND(I152*H152,2)</f>
        <v>0</v>
      </c>
      <c r="BL152" s="13" t="s">
        <v>122</v>
      </c>
      <c r="BM152" s="144" t="s">
        <v>225</v>
      </c>
    </row>
    <row r="153" spans="2:65" s="1" customFormat="1" ht="33" customHeight="1">
      <c r="B153" s="131"/>
      <c r="C153" s="132" t="s">
        <v>226</v>
      </c>
      <c r="D153" s="132" t="s">
        <v>118</v>
      </c>
      <c r="E153" s="133" t="s">
        <v>227</v>
      </c>
      <c r="F153" s="134" t="s">
        <v>228</v>
      </c>
      <c r="G153" s="135" t="s">
        <v>185</v>
      </c>
      <c r="H153" s="136">
        <v>32</v>
      </c>
      <c r="I153" s="137"/>
      <c r="J153" s="138">
        <f>ROUND(I153*H153,2)</f>
        <v>0</v>
      </c>
      <c r="K153" s="139"/>
      <c r="L153" s="28"/>
      <c r="M153" s="140" t="s">
        <v>1</v>
      </c>
      <c r="N153" s="141" t="s">
        <v>44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122</v>
      </c>
      <c r="AT153" s="144" t="s">
        <v>118</v>
      </c>
      <c r="AU153" s="144" t="s">
        <v>123</v>
      </c>
      <c r="AY153" s="13" t="s">
        <v>116</v>
      </c>
      <c r="BE153" s="145">
        <f>IF(N153="základná",J153,0)</f>
        <v>0</v>
      </c>
      <c r="BF153" s="145">
        <f>IF(N153="znížená",J153,0)</f>
        <v>0</v>
      </c>
      <c r="BG153" s="145">
        <f>IF(N153="zákl. prenesená",J153,0)</f>
        <v>0</v>
      </c>
      <c r="BH153" s="145">
        <f>IF(N153="zníž. prenesená",J153,0)</f>
        <v>0</v>
      </c>
      <c r="BI153" s="145">
        <f>IF(N153="nulová",J153,0)</f>
        <v>0</v>
      </c>
      <c r="BJ153" s="13" t="s">
        <v>123</v>
      </c>
      <c r="BK153" s="145">
        <f>ROUND(I153*H153,2)</f>
        <v>0</v>
      </c>
      <c r="BL153" s="13" t="s">
        <v>122</v>
      </c>
      <c r="BM153" s="144" t="s">
        <v>229</v>
      </c>
    </row>
    <row r="154" spans="2:65" s="1" customFormat="1" ht="24.25" customHeight="1">
      <c r="B154" s="131"/>
      <c r="C154" s="146" t="s">
        <v>230</v>
      </c>
      <c r="D154" s="146" t="s">
        <v>161</v>
      </c>
      <c r="E154" s="147" t="s">
        <v>231</v>
      </c>
      <c r="F154" s="148" t="s">
        <v>251</v>
      </c>
      <c r="G154" s="149" t="s">
        <v>224</v>
      </c>
      <c r="H154" s="150">
        <v>7</v>
      </c>
      <c r="I154" s="151"/>
      <c r="J154" s="152">
        <f>ROUND(I154*H154,2)</f>
        <v>0</v>
      </c>
      <c r="K154" s="153"/>
      <c r="L154" s="154"/>
      <c r="M154" s="155" t="s">
        <v>1</v>
      </c>
      <c r="N154" s="156" t="s">
        <v>44</v>
      </c>
      <c r="P154" s="142">
        <f>O154*H154</f>
        <v>0</v>
      </c>
      <c r="Q154" s="142">
        <v>7.9500000000000001E-2</v>
      </c>
      <c r="R154" s="142">
        <f>Q154*H154</f>
        <v>0.55649999999999999</v>
      </c>
      <c r="S154" s="142">
        <v>0</v>
      </c>
      <c r="T154" s="143">
        <f>S154*H154</f>
        <v>0</v>
      </c>
      <c r="AR154" s="144" t="s">
        <v>147</v>
      </c>
      <c r="AT154" s="144" t="s">
        <v>161</v>
      </c>
      <c r="AU154" s="144" t="s">
        <v>123</v>
      </c>
      <c r="AY154" s="13" t="s">
        <v>116</v>
      </c>
      <c r="BE154" s="145">
        <f>IF(N154="základná",J154,0)</f>
        <v>0</v>
      </c>
      <c r="BF154" s="145">
        <f>IF(N154="znížená",J154,0)</f>
        <v>0</v>
      </c>
      <c r="BG154" s="145">
        <f>IF(N154="zákl. prenesená",J154,0)</f>
        <v>0</v>
      </c>
      <c r="BH154" s="145">
        <f>IF(N154="zníž. prenesená",J154,0)</f>
        <v>0</v>
      </c>
      <c r="BI154" s="145">
        <f>IF(N154="nulová",J154,0)</f>
        <v>0</v>
      </c>
      <c r="BJ154" s="13" t="s">
        <v>123</v>
      </c>
      <c r="BK154" s="145">
        <f>ROUND(I154*H154,2)</f>
        <v>0</v>
      </c>
      <c r="BL154" s="13" t="s">
        <v>122</v>
      </c>
      <c r="BM154" s="144" t="s">
        <v>232</v>
      </c>
    </row>
    <row r="155" spans="2:65" s="1" customFormat="1" ht="33" customHeight="1">
      <c r="B155" s="131"/>
      <c r="C155" s="132" t="s">
        <v>233</v>
      </c>
      <c r="D155" s="132" t="s">
        <v>118</v>
      </c>
      <c r="E155" s="133" t="s">
        <v>234</v>
      </c>
      <c r="F155" s="134" t="s">
        <v>235</v>
      </c>
      <c r="G155" s="135" t="s">
        <v>185</v>
      </c>
      <c r="H155" s="136">
        <v>32</v>
      </c>
      <c r="I155" s="137"/>
      <c r="J155" s="138">
        <f>ROUND(I155*H155,2)</f>
        <v>0</v>
      </c>
      <c r="K155" s="139"/>
      <c r="L155" s="28"/>
      <c r="M155" s="140" t="s">
        <v>1</v>
      </c>
      <c r="N155" s="141" t="s">
        <v>44</v>
      </c>
      <c r="P155" s="142">
        <f>O155*H155</f>
        <v>0</v>
      </c>
      <c r="Q155" s="142">
        <v>0</v>
      </c>
      <c r="R155" s="142">
        <f>Q155*H155</f>
        <v>0</v>
      </c>
      <c r="S155" s="142">
        <v>0.11422</v>
      </c>
      <c r="T155" s="143">
        <f>S155*H155</f>
        <v>3.6550400000000001</v>
      </c>
      <c r="AR155" s="144" t="s">
        <v>122</v>
      </c>
      <c r="AT155" s="144" t="s">
        <v>118</v>
      </c>
      <c r="AU155" s="144" t="s">
        <v>123</v>
      </c>
      <c r="AY155" s="13" t="s">
        <v>116</v>
      </c>
      <c r="BE155" s="145">
        <f>IF(N155="základná",J155,0)</f>
        <v>0</v>
      </c>
      <c r="BF155" s="145">
        <f>IF(N155="znížená",J155,0)</f>
        <v>0</v>
      </c>
      <c r="BG155" s="145">
        <f>IF(N155="zákl. prenesená",J155,0)</f>
        <v>0</v>
      </c>
      <c r="BH155" s="145">
        <f>IF(N155="zníž. prenesená",J155,0)</f>
        <v>0</v>
      </c>
      <c r="BI155" s="145">
        <f>IF(N155="nulová",J155,0)</f>
        <v>0</v>
      </c>
      <c r="BJ155" s="13" t="s">
        <v>123</v>
      </c>
      <c r="BK155" s="145">
        <f>ROUND(I155*H155,2)</f>
        <v>0</v>
      </c>
      <c r="BL155" s="13" t="s">
        <v>122</v>
      </c>
      <c r="BM155" s="144" t="s">
        <v>236</v>
      </c>
    </row>
    <row r="156" spans="2:65" s="11" customFormat="1" ht="22.75" customHeight="1">
      <c r="B156" s="119"/>
      <c r="D156" s="120" t="s">
        <v>77</v>
      </c>
      <c r="E156" s="129" t="s">
        <v>237</v>
      </c>
      <c r="F156" s="129" t="s">
        <v>238</v>
      </c>
      <c r="I156" s="122"/>
      <c r="J156" s="130">
        <f>BK156</f>
        <v>0</v>
      </c>
      <c r="L156" s="119"/>
      <c r="M156" s="124"/>
      <c r="P156" s="125">
        <f>SUM(P157:P159)</f>
        <v>0</v>
      </c>
      <c r="R156" s="125">
        <f>SUM(R157:R159)</f>
        <v>0</v>
      </c>
      <c r="T156" s="126">
        <f>SUM(T157:T159)</f>
        <v>0</v>
      </c>
      <c r="AR156" s="120" t="s">
        <v>86</v>
      </c>
      <c r="AT156" s="127" t="s">
        <v>77</v>
      </c>
      <c r="AU156" s="127" t="s">
        <v>86</v>
      </c>
      <c r="AY156" s="120" t="s">
        <v>116</v>
      </c>
      <c r="BK156" s="128">
        <f>SUM(BK157:BK159)</f>
        <v>0</v>
      </c>
    </row>
    <row r="157" spans="2:65" s="1" customFormat="1" ht="39" customHeight="1">
      <c r="B157" s="131"/>
      <c r="C157" s="132" t="s">
        <v>239</v>
      </c>
      <c r="D157" s="132" t="s">
        <v>118</v>
      </c>
      <c r="E157" s="133" t="s">
        <v>240</v>
      </c>
      <c r="F157" s="134" t="s">
        <v>241</v>
      </c>
      <c r="G157" s="135" t="s">
        <v>164</v>
      </c>
      <c r="H157" s="136">
        <v>7939.7920000000004</v>
      </c>
      <c r="I157" s="137"/>
      <c r="J157" s="138">
        <f>ROUND(I157*H157,2)</f>
        <v>0</v>
      </c>
      <c r="K157" s="139"/>
      <c r="L157" s="28"/>
      <c r="M157" s="140" t="s">
        <v>1</v>
      </c>
      <c r="N157" s="141" t="s">
        <v>44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122</v>
      </c>
      <c r="AT157" s="144" t="s">
        <v>118</v>
      </c>
      <c r="AU157" s="144" t="s">
        <v>123</v>
      </c>
      <c r="AY157" s="13" t="s">
        <v>116</v>
      </c>
      <c r="BE157" s="145">
        <f>IF(N157="základná",J157,0)</f>
        <v>0</v>
      </c>
      <c r="BF157" s="145">
        <f>IF(N157="znížená",J157,0)</f>
        <v>0</v>
      </c>
      <c r="BG157" s="145">
        <f>IF(N157="zákl. prenesená",J157,0)</f>
        <v>0</v>
      </c>
      <c r="BH157" s="145">
        <f>IF(N157="zníž. prenesená",J157,0)</f>
        <v>0</v>
      </c>
      <c r="BI157" s="145">
        <f>IF(N157="nulová",J157,0)</f>
        <v>0</v>
      </c>
      <c r="BJ157" s="13" t="s">
        <v>123</v>
      </c>
      <c r="BK157" s="145">
        <f>ROUND(I157*H157,2)</f>
        <v>0</v>
      </c>
      <c r="BL157" s="13" t="s">
        <v>122</v>
      </c>
      <c r="BM157" s="144" t="s">
        <v>242</v>
      </c>
    </row>
    <row r="158" spans="2:65" s="1" customFormat="1" ht="44.25" customHeight="1">
      <c r="B158" s="131"/>
      <c r="C158" s="132" t="s">
        <v>243</v>
      </c>
      <c r="D158" s="132" t="s">
        <v>118</v>
      </c>
      <c r="E158" s="133" t="s">
        <v>244</v>
      </c>
      <c r="F158" s="134" t="s">
        <v>245</v>
      </c>
      <c r="G158" s="135" t="s">
        <v>164</v>
      </c>
      <c r="H158" s="136">
        <v>7939.7920000000004</v>
      </c>
      <c r="I158" s="137"/>
      <c r="J158" s="138">
        <f>ROUND(I158*H158,2)</f>
        <v>0</v>
      </c>
      <c r="K158" s="139"/>
      <c r="L158" s="28"/>
      <c r="M158" s="140" t="s">
        <v>1</v>
      </c>
      <c r="N158" s="141" t="s">
        <v>44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122</v>
      </c>
      <c r="AT158" s="144" t="s">
        <v>118</v>
      </c>
      <c r="AU158" s="144" t="s">
        <v>123</v>
      </c>
      <c r="AY158" s="13" t="s">
        <v>116</v>
      </c>
      <c r="BE158" s="145">
        <f>IF(N158="základná",J158,0)</f>
        <v>0</v>
      </c>
      <c r="BF158" s="145">
        <f>IF(N158="znížená",J158,0)</f>
        <v>0</v>
      </c>
      <c r="BG158" s="145">
        <f>IF(N158="zákl. prenesená",J158,0)</f>
        <v>0</v>
      </c>
      <c r="BH158" s="145">
        <f>IF(N158="zníž. prenesená",J158,0)</f>
        <v>0</v>
      </c>
      <c r="BI158" s="145">
        <f>IF(N158="nulová",J158,0)</f>
        <v>0</v>
      </c>
      <c r="BJ158" s="13" t="s">
        <v>123</v>
      </c>
      <c r="BK158" s="145">
        <f>ROUND(I158*H158,2)</f>
        <v>0</v>
      </c>
      <c r="BL158" s="13" t="s">
        <v>122</v>
      </c>
      <c r="BM158" s="144" t="s">
        <v>246</v>
      </c>
    </row>
    <row r="159" spans="2:65" s="1" customFormat="1" ht="37.75" customHeight="1">
      <c r="B159" s="131"/>
      <c r="C159" s="132" t="s">
        <v>247</v>
      </c>
      <c r="D159" s="132" t="s">
        <v>118</v>
      </c>
      <c r="E159" s="133" t="s">
        <v>248</v>
      </c>
      <c r="F159" s="134" t="s">
        <v>249</v>
      </c>
      <c r="G159" s="135" t="s">
        <v>164</v>
      </c>
      <c r="H159" s="136">
        <v>23819.376</v>
      </c>
      <c r="I159" s="137"/>
      <c r="J159" s="138">
        <f>ROUND(I159*H159,2)</f>
        <v>0</v>
      </c>
      <c r="K159" s="139"/>
      <c r="L159" s="28"/>
      <c r="M159" s="157" t="s">
        <v>1</v>
      </c>
      <c r="N159" s="158" t="s">
        <v>44</v>
      </c>
      <c r="O159" s="159"/>
      <c r="P159" s="160">
        <f>O159*H159</f>
        <v>0</v>
      </c>
      <c r="Q159" s="160">
        <v>0</v>
      </c>
      <c r="R159" s="160">
        <f>Q159*H159</f>
        <v>0</v>
      </c>
      <c r="S159" s="160">
        <v>0</v>
      </c>
      <c r="T159" s="161">
        <f>S159*H159</f>
        <v>0</v>
      </c>
      <c r="AR159" s="144" t="s">
        <v>122</v>
      </c>
      <c r="AT159" s="144" t="s">
        <v>118</v>
      </c>
      <c r="AU159" s="144" t="s">
        <v>123</v>
      </c>
      <c r="AY159" s="13" t="s">
        <v>116</v>
      </c>
      <c r="BE159" s="145">
        <f>IF(N159="základná",J159,0)</f>
        <v>0</v>
      </c>
      <c r="BF159" s="145">
        <f>IF(N159="znížená",J159,0)</f>
        <v>0</v>
      </c>
      <c r="BG159" s="145">
        <f>IF(N159="zákl. prenesená",J159,0)</f>
        <v>0</v>
      </c>
      <c r="BH159" s="145">
        <f>IF(N159="zníž. prenesená",J159,0)</f>
        <v>0</v>
      </c>
      <c r="BI159" s="145">
        <f>IF(N159="nulová",J159,0)</f>
        <v>0</v>
      </c>
      <c r="BJ159" s="13" t="s">
        <v>123</v>
      </c>
      <c r="BK159" s="145">
        <f>ROUND(I159*H159,2)</f>
        <v>0</v>
      </c>
      <c r="BL159" s="13" t="s">
        <v>122</v>
      </c>
      <c r="BM159" s="144" t="s">
        <v>250</v>
      </c>
    </row>
    <row r="160" spans="2:65" s="1" customFormat="1" ht="7" customHeight="1"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28"/>
    </row>
  </sheetData>
  <autoFilter ref="C121:K159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02 - Lesná cesta, 2.úsek</vt:lpstr>
      <vt:lpstr>'Rekapitulácia stavby'!Názvy_tlače</vt:lpstr>
      <vt:lpstr>'SO 02 - Lesná cesta, 2.úsek'!Názvy_tlače</vt:lpstr>
      <vt:lpstr>'Rekapitulácia stavby'!Oblasť_tlače</vt:lpstr>
      <vt:lpstr>'SO 02 - Lesná cesta, 2.úsek'!Oblasť_tlače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AATMirka\Mirka Figurová</dc:creator>
  <cp:lastModifiedBy>Petra Baričová</cp:lastModifiedBy>
  <dcterms:created xsi:type="dcterms:W3CDTF">2024-12-17T12:55:36Z</dcterms:created>
  <dcterms:modified xsi:type="dcterms:W3CDTF">2024-12-30T15:50:08Z</dcterms:modified>
</cp:coreProperties>
</file>